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45" yWindow="45" windowWidth="9195" windowHeight="12570"/>
  </bookViews>
  <sheets>
    <sheet name="2015" sheetId="3" r:id="rId1"/>
  </sheets>
  <definedNames>
    <definedName name="_xlnm.Print_Titles" localSheetId="0">'2015'!$A:$C,'2015'!$3:$4</definedName>
    <definedName name="_xlnm.Print_Area" localSheetId="0">'2015'!$A$3:$CE$45</definedName>
  </definedNames>
  <calcPr calcId="145621"/>
</workbook>
</file>

<file path=xl/calcChain.xml><?xml version="1.0" encoding="utf-8"?>
<calcChain xmlns="http://schemas.openxmlformats.org/spreadsheetml/2006/main">
  <c r="E45" i="3" l="1"/>
  <c r="D12" i="3" l="1"/>
  <c r="CG33" i="3" l="1"/>
  <c r="CF34" i="3"/>
  <c r="CG34" i="3"/>
  <c r="CF35" i="3"/>
  <c r="CG35" i="3"/>
  <c r="CF36" i="3"/>
  <c r="CG36" i="3"/>
  <c r="CF37" i="3"/>
  <c r="CG37" i="3"/>
  <c r="CG38" i="3"/>
  <c r="CF38" i="3"/>
  <c r="CF39" i="3"/>
  <c r="CG39" i="3"/>
  <c r="CF23" i="3"/>
  <c r="CG23" i="3"/>
  <c r="CF24" i="3"/>
  <c r="CG24" i="3"/>
  <c r="CF25" i="3"/>
  <c r="CG25" i="3"/>
  <c r="CF26" i="3"/>
  <c r="CG26" i="3"/>
  <c r="CF27" i="3"/>
  <c r="CG27" i="3"/>
  <c r="CG28" i="3"/>
  <c r="CF28" i="3"/>
  <c r="CF29" i="3"/>
  <c r="CG29" i="3"/>
  <c r="CG18" i="3"/>
  <c r="CF14" i="3"/>
  <c r="CG14" i="3"/>
  <c r="CF15" i="3"/>
  <c r="CG15" i="3"/>
  <c r="CF16" i="3"/>
  <c r="CG16" i="3"/>
  <c r="CF17" i="3"/>
  <c r="CG17" i="3"/>
  <c r="CF18" i="3"/>
  <c r="CF19" i="3"/>
  <c r="CG19" i="3"/>
  <c r="CG13" i="3"/>
  <c r="CF13" i="3"/>
  <c r="CG9" i="3"/>
  <c r="CF9" i="3"/>
  <c r="CG8" i="3"/>
  <c r="E40" i="3"/>
  <c r="E30" i="3"/>
  <c r="AU40" i="3"/>
  <c r="AU30" i="3"/>
  <c r="AC40" i="3"/>
  <c r="AQ40" i="3"/>
  <c r="AK30" i="3"/>
  <c r="AI40" i="3"/>
  <c r="AO40" i="3"/>
  <c r="AO30" i="3"/>
  <c r="AG40" i="3"/>
  <c r="AV33" i="3"/>
  <c r="AJ33" i="3"/>
  <c r="AH33" i="3"/>
  <c r="CF33" i="3" s="1"/>
  <c r="D33" i="3"/>
  <c r="AW32" i="3"/>
  <c r="AU32" i="3"/>
  <c r="AS32" i="3"/>
  <c r="AQ32" i="3"/>
  <c r="AO32" i="3"/>
  <c r="AM32" i="3"/>
  <c r="AK32" i="3"/>
  <c r="AI32" i="3"/>
  <c r="AG32" i="3"/>
  <c r="AE32" i="3"/>
  <c r="AC32" i="3"/>
  <c r="AA32" i="3"/>
  <c r="Y32" i="3"/>
  <c r="W32" i="3"/>
  <c r="U32" i="3"/>
  <c r="S32" i="3"/>
  <c r="CG40" i="3" l="1"/>
  <c r="Q32" i="3"/>
  <c r="E32" i="3"/>
  <c r="CG30" i="3"/>
  <c r="AW22" i="3"/>
  <c r="AU22" i="3"/>
  <c r="AS22" i="3"/>
  <c r="AQ22" i="3"/>
  <c r="AO22" i="3"/>
  <c r="AM22" i="3"/>
  <c r="AK22" i="3"/>
  <c r="AI22" i="3"/>
  <c r="AG22" i="3"/>
  <c r="AE22" i="3"/>
  <c r="AC22" i="3"/>
  <c r="AA22" i="3"/>
  <c r="Y22" i="3"/>
  <c r="W22" i="3"/>
  <c r="U22" i="3"/>
  <c r="S22" i="3"/>
  <c r="Q22" i="3"/>
  <c r="O22" i="3"/>
  <c r="M22" i="3"/>
  <c r="K22" i="3"/>
  <c r="I22" i="3"/>
  <c r="G22" i="3"/>
  <c r="E22" i="3"/>
  <c r="CG20" i="3"/>
  <c r="AY12" i="3"/>
  <c r="AU12" i="3"/>
  <c r="AS12" i="3"/>
  <c r="AQ12" i="3"/>
  <c r="AO12" i="3"/>
  <c r="AM12" i="3"/>
  <c r="AK12" i="3"/>
  <c r="AI12" i="3"/>
  <c r="AG12" i="3"/>
  <c r="AE12" i="3"/>
  <c r="AC12" i="3"/>
  <c r="AA12" i="3"/>
  <c r="W12" i="3"/>
  <c r="U12" i="3"/>
  <c r="S12" i="3"/>
  <c r="Q12" i="3"/>
  <c r="E20" i="3"/>
  <c r="O12" i="3"/>
  <c r="M12" i="3"/>
  <c r="K12" i="3"/>
  <c r="I12" i="3"/>
  <c r="E12" i="3"/>
  <c r="G12" i="3"/>
  <c r="CG10" i="3" l="1"/>
  <c r="CG7" i="3"/>
  <c r="CG6" i="3"/>
  <c r="D40" i="3" l="1"/>
  <c r="D30" i="3"/>
  <c r="AT40" i="3"/>
  <c r="AT30" i="3"/>
  <c r="AP40" i="3"/>
  <c r="AN40" i="3"/>
  <c r="AL40" i="3"/>
  <c r="AJ30" i="3"/>
  <c r="CF30" i="3" s="1"/>
  <c r="AH40" i="3"/>
  <c r="AH30" i="3"/>
  <c r="AF40" i="3"/>
  <c r="CF40" i="3" s="1"/>
  <c r="CF10" i="3" l="1"/>
  <c r="CF20" i="3"/>
  <c r="D32" i="3" l="1"/>
  <c r="D22" i="3"/>
  <c r="AV32" i="3"/>
  <c r="AT32" i="3"/>
  <c r="AR32" i="3"/>
  <c r="AP32" i="3"/>
  <c r="AN32" i="3"/>
  <c r="AL32" i="3"/>
  <c r="AJ32" i="3"/>
  <c r="AH32" i="3"/>
  <c r="AF32" i="3"/>
  <c r="AD32" i="3"/>
  <c r="AB32" i="3"/>
  <c r="Z32" i="3"/>
  <c r="X32" i="3"/>
  <c r="V32" i="3"/>
  <c r="T32" i="3"/>
  <c r="R32" i="3"/>
  <c r="AV22" i="3"/>
  <c r="AT22" i="3"/>
  <c r="AR22" i="3"/>
  <c r="AP22" i="3"/>
  <c r="AN22" i="3"/>
  <c r="AL22" i="3"/>
  <c r="AJ22" i="3"/>
  <c r="AH22" i="3"/>
  <c r="AF22" i="3"/>
  <c r="AD22" i="3"/>
  <c r="AB22" i="3"/>
  <c r="Z22" i="3"/>
  <c r="X22" i="3"/>
  <c r="V22" i="3"/>
  <c r="T22" i="3"/>
  <c r="R22" i="3"/>
  <c r="P22" i="3"/>
  <c r="N22" i="3"/>
  <c r="L22" i="3"/>
  <c r="J22" i="3"/>
  <c r="H22" i="3"/>
  <c r="F22" i="3"/>
  <c r="AX12" i="3"/>
  <c r="AT12" i="3"/>
  <c r="AR12" i="3"/>
  <c r="AP12" i="3"/>
  <c r="AN12" i="3"/>
  <c r="AL12" i="3"/>
  <c r="AJ12" i="3"/>
  <c r="AH12" i="3"/>
  <c r="AF12" i="3"/>
  <c r="AD12" i="3"/>
  <c r="AB12" i="3"/>
  <c r="Z12" i="3"/>
  <c r="X12" i="3"/>
  <c r="V12" i="3"/>
  <c r="T12" i="3"/>
  <c r="R12" i="3"/>
  <c r="P12" i="3"/>
  <c r="N12" i="3"/>
  <c r="L12" i="3"/>
  <c r="J12" i="3"/>
  <c r="H12" i="3"/>
  <c r="F12" i="3"/>
  <c r="CF7" i="3"/>
  <c r="CF6" i="3"/>
  <c r="CB8" i="3" l="1"/>
  <c r="BZ8" i="3"/>
  <c r="BX8" i="3"/>
  <c r="BV8" i="3"/>
  <c r="BT8" i="3"/>
  <c r="BN8" i="3"/>
  <c r="BH8" i="3"/>
  <c r="BB8" i="3"/>
  <c r="AF8" i="3"/>
  <c r="Z8" i="3"/>
  <c r="X8" i="3"/>
  <c r="R8" i="3"/>
  <c r="N8" i="3"/>
  <c r="CF8" i="3" l="1"/>
</calcChain>
</file>

<file path=xl/sharedStrings.xml><?xml version="1.0" encoding="utf-8"?>
<sst xmlns="http://schemas.openxmlformats.org/spreadsheetml/2006/main" count="2036" uniqueCount="77">
  <si>
    <t>№ п/п</t>
  </si>
  <si>
    <t>Наименование муниципальной услуги</t>
  </si>
  <si>
    <t>%</t>
  </si>
  <si>
    <t>чел.</t>
  </si>
  <si>
    <t xml:space="preserve">Средняя наполняемость общеобразовательных классов </t>
  </si>
  <si>
    <t>Средняя           наполняемость общеобразовательных классов</t>
  </si>
  <si>
    <t xml:space="preserve">Доля воспитанников, занявших призовые места  в конкурсах, фестивалях,  смотрах,  выставках,конференциях и иных  мероприятиях различного уровня от количества участников
</t>
  </si>
  <si>
    <t xml:space="preserve">Число обоснованных жалоб родителей (законных представителей) воспитанников согласно Книге обращений </t>
  </si>
  <si>
    <t>Доля воспитаннииков, охваченных системой дополнительного образования</t>
  </si>
  <si>
    <t xml:space="preserve">Доля выпускников 11 (12)-х классов, получивших аттестаты о среднем  общем образовании </t>
  </si>
  <si>
    <t xml:space="preserve">Численность воспитанников раннего возраста (с 1,5 до 3 лет), охваченных образовательной услугой </t>
  </si>
  <si>
    <t xml:space="preserve">Численность воспитанников дошкольного возраста (с 3 до 7 лет), охваченных образовательной услугой </t>
  </si>
  <si>
    <t xml:space="preserve"> факт 2015</t>
  </si>
  <si>
    <t>план 2016</t>
  </si>
  <si>
    <t>Итого по району</t>
  </si>
  <si>
    <t xml:space="preserve">Реализация основных общеобразовательных программ дошкольного образования </t>
  </si>
  <si>
    <t>МБУ ДО  ХМР</t>
  </si>
  <si>
    <t xml:space="preserve">Доля обучающихся, освоивших программу дошкольного образования на высоком и среднем уровне 
   </t>
  </si>
  <si>
    <t>Доля родителей (законных представителей), удовлетворенных условиями и качеством предоставляемой услуги;</t>
  </si>
  <si>
    <t xml:space="preserve">Реализация основных общеобразовательных программ начального   общего образования </t>
  </si>
  <si>
    <t>Доля обучающихся, освоивших образовательную  программу начального                общего образования, по результатам  года</t>
  </si>
  <si>
    <t xml:space="preserve">Доля обучающихся, освоивших образовательную программу начального общего образования  на отметки  «отлично» и «хорошо», по результатам года   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</si>
  <si>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образования;                                  </t>
  </si>
  <si>
    <t>Полнота реализации основной общеобразовательной программы начального общего образования;</t>
  </si>
  <si>
    <t>Уровень соответствия учебного плана общеобразовательного учреждения требованиям федерального базисного учебного плана;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</si>
  <si>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образования.</t>
  </si>
  <si>
    <t xml:space="preserve">Реализация основных общеобразовательных программ основного общего образования </t>
  </si>
  <si>
    <t>Доля       выпускников       9-х классов,     получивших аттестат об основном общем образовании</t>
  </si>
  <si>
    <t xml:space="preserve">Доля обучающихся, освоивших образовательную программу  основного общего образования  на отметки  «отлично» и «хорошо», по результатам года </t>
  </si>
  <si>
    <t xml:space="preserve">Уровень освоения обучающимися основной общеобразовательной программы основного общего образования по завершениивторой ступени общего образования;                                  </t>
  </si>
  <si>
    <t>Полнота реализации основной общеобразовательной программы основного общего образования;</t>
  </si>
  <si>
    <t xml:space="preserve">Реализация основных общеобразовательных программ среднего общего образования </t>
  </si>
  <si>
    <t xml:space="preserve">Доля обучающихся, освоивших образовательную программу  среднего общего образования  на отметки  «отлично» и «хорошо», по результатам года  </t>
  </si>
  <si>
    <t xml:space="preserve">Уровень освоения обучающимися основной общеобразовательной программы среднего общего образования по завершениитретьей  ступени общего образования;                                  </t>
  </si>
  <si>
    <t>Полнота реализации основной общеобразовательной программы среднего общего образования;</t>
  </si>
  <si>
    <t xml:space="preserve">Реализация дополнительных общеобразовательных программ                   </t>
  </si>
  <si>
    <t>х</t>
  </si>
  <si>
    <t>Среднегодовое число обучающихся</t>
  </si>
  <si>
    <t>МКОУ ХМР "ООШ д. Ягурьях"</t>
  </si>
  <si>
    <t>МКОУ ХМР "ООШ п. Пырьях"</t>
  </si>
  <si>
    <t>МКОУ ХМР "ООШ с. Тюли"</t>
  </si>
  <si>
    <t>МКОУ ХМР "ООШ д. Белогорье"</t>
  </si>
  <si>
    <t>МКОУ ХМР "ООШ с. Реполово"</t>
  </si>
  <si>
    <t>МКОУ ХМР "СОШ с. Троица"</t>
  </si>
  <si>
    <t>МКОУ ХМР "СОШ с. Елизарово"</t>
  </si>
  <si>
    <t>МКОУ ХМР "СОШ п. Кедровый"</t>
  </si>
  <si>
    <t>МКОУ ХМР "СОШ п. Красноленинский"</t>
  </si>
  <si>
    <t>МКОУ ХМР "СОШ с. Батово"</t>
  </si>
  <si>
    <t>МКОУ ХМР "СОШ п. Кирпичный"</t>
  </si>
  <si>
    <t>МКОУ ХМР "СОШ с. Кышик"</t>
  </si>
  <si>
    <t>МКОУ ХМР "СОШ п. Сибирский"</t>
  </si>
  <si>
    <t>МКОУ ХМР "СОШ д. Согом"</t>
  </si>
  <si>
    <t>МКОУ ХМР "СОШ п. Бобровский"</t>
  </si>
  <si>
    <t>МКОУ ХМР "СОШ с. Цингалы"</t>
  </si>
  <si>
    <t>МКОУ ХМР "СОШ с. Нялинское"</t>
  </si>
  <si>
    <t>МКОУ ХМР "СОШ с. Селиярово"</t>
  </si>
  <si>
    <t>МКОУ ХМР "СОШ п. Выкатной"</t>
  </si>
  <si>
    <t>МКОУ ХМР "СОШ д. Шапша"</t>
  </si>
  <si>
    <t>МБОУ ХМР "СОШ п. Луговской"</t>
  </si>
  <si>
    <t>МБОУ ХМР "СОШ п. Горноправдинск"</t>
  </si>
  <si>
    <t>МБОУ ХМР "НОШ п. Горноправдинск"</t>
  </si>
  <si>
    <t>МКДОУ ХМР "Детский сад "Теремок" с. Селиярово"</t>
  </si>
  <si>
    <t>МКДОУ ХМР "Детский сад "Чебурашка" с. Тюли"</t>
  </si>
  <si>
    <t>МКДОУ ХМР "Детский сад "Росинка" с. Троица"</t>
  </si>
  <si>
    <t>МКДОУ ХМР "Детский сад "Лучик" п. Урманный"</t>
  </si>
  <si>
    <t>МКДОУ ХМР "Детский сад "Светлячок" д. Шапша"</t>
  </si>
  <si>
    <t>МКДОУ ХМР "Детский сад "Улыбка" д. Ярки"</t>
  </si>
  <si>
    <t>МКДОУ ХМР  "Детский сад "Колобок" п. Пырьях"</t>
  </si>
  <si>
    <t>МКДОУ ХМР "Детский сад "Елочка" п. Бобровский"</t>
  </si>
  <si>
    <t>МКДОУ ХМР "Детский сад "Мишутка" д. Белогорье"</t>
  </si>
  <si>
    <t>МКДОУ ХМР "Детский сад "Родничок" п. Выкатной"</t>
  </si>
  <si>
    <t>МКДОУ ХМР "Детский сад "Сказка" п. Горноправдинск"</t>
  </si>
  <si>
    <t>МКДОУ ХМР "Детский сад "Березка" п. Горноправдинск"</t>
  </si>
  <si>
    <t>МКДОУ ХМР "Детский сад "Ягодка" с. Кышик"</t>
  </si>
  <si>
    <t>МКДОУ ХМР "Детский сад "Солнышко" п. Кедровый"</t>
  </si>
  <si>
    <t>МКДОУ ХМР "Детский сад "Голубок" п. Луговской"</t>
  </si>
  <si>
    <t>ед. 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</si>
</sst>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Palatino Linotype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" fontId="1" fillId="0" borderId="0" xfId="0" applyNumberFormat="1" applyFont="1" applyFill="1"/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G45"/>
  <sheetViews>
    <sheetView tabSelected="1" view="pageBreakPreview" zoomScale="130" zoomScaleNormal="60" zoomScaleSheetLayoutView="130" workbookViewId="0">
      <pane xSplit="5" ySplit="4" topLeftCell="F5" activePane="bottomRight" state="frozen"/>
      <selection pane="topRight" activeCell="F1" sqref="F1"/>
      <selection pane="bottomLeft" activeCell="A3" sqref="A3"/>
      <selection pane="bottomRight" activeCell="A41" sqref="A41:A45"/>
    </sheetView>
  </sheetViews>
  <sheetFormatPr defaultRowHeight="15" x14ac:dyDescent="0.25"/>
  <cols>
    <col min="1" max="1" width="4.85546875" style="6" customWidth="1"/>
    <col min="2" max="2" width="72.85546875" style="6" customWidth="1"/>
    <col min="3" max="3" width="12.7109375" style="7" customWidth="1"/>
    <col min="4" max="4" width="10.42578125" style="10" customWidth="1"/>
    <col min="5" max="5" width="11.5703125" style="10" customWidth="1"/>
    <col min="6" max="21" width="9.140625" style="3" hidden="1" customWidth="1"/>
    <col min="22" max="23" width="10.5703125" style="3" hidden="1" customWidth="1"/>
    <col min="24" max="48" width="9.140625" style="3" hidden="1" customWidth="1"/>
    <col min="49" max="49" width="19" style="3" hidden="1" customWidth="1"/>
    <col min="50" max="83" width="9.140625" style="3" hidden="1" customWidth="1"/>
    <col min="84" max="84" width="0" style="3" hidden="1" customWidth="1"/>
    <col min="85" max="85" width="2.42578125" style="3" customWidth="1"/>
    <col min="86" max="16384" width="9.140625" style="3"/>
  </cols>
  <sheetData>
    <row r="3" spans="1:85" s="35" customFormat="1" ht="64.5" customHeight="1" x14ac:dyDescent="0.25">
      <c r="A3" s="39" t="s">
        <v>0</v>
      </c>
      <c r="B3" s="38" t="s">
        <v>1</v>
      </c>
      <c r="C3" s="40" t="s">
        <v>76</v>
      </c>
      <c r="D3" s="42" t="s">
        <v>14</v>
      </c>
      <c r="E3" s="42"/>
      <c r="F3" s="36" t="s">
        <v>38</v>
      </c>
      <c r="G3" s="36"/>
      <c r="H3" s="36" t="s">
        <v>39</v>
      </c>
      <c r="I3" s="36"/>
      <c r="J3" s="36" t="s">
        <v>40</v>
      </c>
      <c r="K3" s="36"/>
      <c r="L3" s="36" t="s">
        <v>41</v>
      </c>
      <c r="M3" s="36"/>
      <c r="N3" s="36" t="s">
        <v>42</v>
      </c>
      <c r="O3" s="36"/>
      <c r="P3" s="36" t="s">
        <v>43</v>
      </c>
      <c r="Q3" s="36"/>
      <c r="R3" s="36" t="s">
        <v>44</v>
      </c>
      <c r="S3" s="36"/>
      <c r="T3" s="36" t="s">
        <v>45</v>
      </c>
      <c r="U3" s="36"/>
      <c r="V3" s="36" t="s">
        <v>46</v>
      </c>
      <c r="W3" s="36"/>
      <c r="X3" s="36" t="s">
        <v>47</v>
      </c>
      <c r="Y3" s="36"/>
      <c r="Z3" s="36" t="s">
        <v>48</v>
      </c>
      <c r="AA3" s="36"/>
      <c r="AB3" s="36" t="s">
        <v>49</v>
      </c>
      <c r="AC3" s="36"/>
      <c r="AD3" s="36" t="s">
        <v>50</v>
      </c>
      <c r="AE3" s="36"/>
      <c r="AF3" s="36" t="s">
        <v>51</v>
      </c>
      <c r="AG3" s="36"/>
      <c r="AH3" s="36" t="s">
        <v>52</v>
      </c>
      <c r="AI3" s="36"/>
      <c r="AJ3" s="36" t="s">
        <v>53</v>
      </c>
      <c r="AK3" s="36"/>
      <c r="AL3" s="36" t="s">
        <v>54</v>
      </c>
      <c r="AM3" s="36"/>
      <c r="AN3" s="36" t="s">
        <v>55</v>
      </c>
      <c r="AO3" s="36"/>
      <c r="AP3" s="36" t="s">
        <v>56</v>
      </c>
      <c r="AQ3" s="36"/>
      <c r="AR3" s="36" t="s">
        <v>57</v>
      </c>
      <c r="AS3" s="36"/>
      <c r="AT3" s="36" t="s">
        <v>58</v>
      </c>
      <c r="AU3" s="36"/>
      <c r="AV3" s="36" t="s">
        <v>59</v>
      </c>
      <c r="AW3" s="36"/>
      <c r="AX3" s="36" t="s">
        <v>60</v>
      </c>
      <c r="AY3" s="36"/>
      <c r="AZ3" s="36" t="s">
        <v>61</v>
      </c>
      <c r="BA3" s="36"/>
      <c r="BB3" s="36" t="s">
        <v>62</v>
      </c>
      <c r="BC3" s="36"/>
      <c r="BD3" s="36" t="s">
        <v>63</v>
      </c>
      <c r="BE3" s="36"/>
      <c r="BF3" s="36" t="s">
        <v>64</v>
      </c>
      <c r="BG3" s="36"/>
      <c r="BH3" s="36" t="s">
        <v>65</v>
      </c>
      <c r="BI3" s="36"/>
      <c r="BJ3" s="36" t="s">
        <v>66</v>
      </c>
      <c r="BK3" s="36"/>
      <c r="BL3" s="36" t="s">
        <v>67</v>
      </c>
      <c r="BM3" s="36"/>
      <c r="BN3" s="36" t="s">
        <v>68</v>
      </c>
      <c r="BO3" s="36"/>
      <c r="BP3" s="36" t="s">
        <v>69</v>
      </c>
      <c r="BQ3" s="36"/>
      <c r="BR3" s="36" t="s">
        <v>70</v>
      </c>
      <c r="BS3" s="36"/>
      <c r="BT3" s="36" t="s">
        <v>71</v>
      </c>
      <c r="BU3" s="36"/>
      <c r="BV3" s="36" t="s">
        <v>72</v>
      </c>
      <c r="BW3" s="36"/>
      <c r="BX3" s="36" t="s">
        <v>73</v>
      </c>
      <c r="BY3" s="36"/>
      <c r="BZ3" s="36" t="s">
        <v>74</v>
      </c>
      <c r="CA3" s="36"/>
      <c r="CB3" s="36" t="s">
        <v>75</v>
      </c>
      <c r="CC3" s="36"/>
      <c r="CD3" s="37" t="s">
        <v>16</v>
      </c>
      <c r="CE3" s="37"/>
    </row>
    <row r="4" spans="1:85" ht="33" customHeight="1" x14ac:dyDescent="0.25">
      <c r="A4" s="39"/>
      <c r="B4" s="38"/>
      <c r="C4" s="41"/>
      <c r="D4" s="32" t="s">
        <v>12</v>
      </c>
      <c r="E4" s="33" t="s">
        <v>13</v>
      </c>
      <c r="F4" s="34" t="s">
        <v>12</v>
      </c>
      <c r="G4" s="31" t="s">
        <v>13</v>
      </c>
      <c r="H4" s="31" t="s">
        <v>12</v>
      </c>
      <c r="I4" s="31" t="s">
        <v>13</v>
      </c>
      <c r="J4" s="31" t="s">
        <v>12</v>
      </c>
      <c r="K4" s="31" t="s">
        <v>13</v>
      </c>
      <c r="L4" s="31" t="s">
        <v>12</v>
      </c>
      <c r="M4" s="31" t="s">
        <v>13</v>
      </c>
      <c r="N4" s="31" t="s">
        <v>12</v>
      </c>
      <c r="O4" s="31" t="s">
        <v>13</v>
      </c>
      <c r="P4" s="31" t="s">
        <v>12</v>
      </c>
      <c r="Q4" s="31" t="s">
        <v>13</v>
      </c>
      <c r="R4" s="31" t="s">
        <v>12</v>
      </c>
      <c r="S4" s="31" t="s">
        <v>13</v>
      </c>
      <c r="T4" s="31" t="s">
        <v>12</v>
      </c>
      <c r="U4" s="31" t="s">
        <v>13</v>
      </c>
      <c r="V4" s="31" t="s">
        <v>12</v>
      </c>
      <c r="W4" s="31" t="s">
        <v>13</v>
      </c>
      <c r="X4" s="31" t="s">
        <v>12</v>
      </c>
      <c r="Y4" s="31" t="s">
        <v>13</v>
      </c>
      <c r="Z4" s="31" t="s">
        <v>12</v>
      </c>
      <c r="AA4" s="31" t="s">
        <v>13</v>
      </c>
      <c r="AB4" s="31" t="s">
        <v>12</v>
      </c>
      <c r="AC4" s="31" t="s">
        <v>13</v>
      </c>
      <c r="AD4" s="31" t="s">
        <v>12</v>
      </c>
      <c r="AE4" s="31" t="s">
        <v>13</v>
      </c>
      <c r="AF4" s="31" t="s">
        <v>12</v>
      </c>
      <c r="AG4" s="31" t="s">
        <v>13</v>
      </c>
      <c r="AH4" s="31" t="s">
        <v>12</v>
      </c>
      <c r="AI4" s="31" t="s">
        <v>13</v>
      </c>
      <c r="AJ4" s="31" t="s">
        <v>12</v>
      </c>
      <c r="AK4" s="31" t="s">
        <v>13</v>
      </c>
      <c r="AL4" s="31" t="s">
        <v>12</v>
      </c>
      <c r="AM4" s="31" t="s">
        <v>13</v>
      </c>
      <c r="AN4" s="31" t="s">
        <v>12</v>
      </c>
      <c r="AO4" s="31" t="s">
        <v>13</v>
      </c>
      <c r="AP4" s="31" t="s">
        <v>12</v>
      </c>
      <c r="AQ4" s="31" t="s">
        <v>13</v>
      </c>
      <c r="AR4" s="31" t="s">
        <v>12</v>
      </c>
      <c r="AS4" s="31" t="s">
        <v>13</v>
      </c>
      <c r="AT4" s="31" t="s">
        <v>12</v>
      </c>
      <c r="AU4" s="31" t="s">
        <v>13</v>
      </c>
      <c r="AV4" s="31" t="s">
        <v>12</v>
      </c>
      <c r="AW4" s="31" t="s">
        <v>13</v>
      </c>
      <c r="AX4" s="31" t="s">
        <v>12</v>
      </c>
      <c r="AY4" s="31" t="s">
        <v>13</v>
      </c>
      <c r="AZ4" s="31" t="s">
        <v>12</v>
      </c>
      <c r="BA4" s="31" t="s">
        <v>13</v>
      </c>
      <c r="BB4" s="31" t="s">
        <v>12</v>
      </c>
      <c r="BC4" s="31" t="s">
        <v>13</v>
      </c>
      <c r="BD4" s="31" t="s">
        <v>12</v>
      </c>
      <c r="BE4" s="31" t="s">
        <v>13</v>
      </c>
      <c r="BF4" s="31" t="s">
        <v>12</v>
      </c>
      <c r="BG4" s="31" t="s">
        <v>13</v>
      </c>
      <c r="BH4" s="31" t="s">
        <v>12</v>
      </c>
      <c r="BI4" s="31" t="s">
        <v>13</v>
      </c>
      <c r="BJ4" s="31" t="s">
        <v>12</v>
      </c>
      <c r="BK4" s="31" t="s">
        <v>13</v>
      </c>
      <c r="BL4" s="31" t="s">
        <v>12</v>
      </c>
      <c r="BM4" s="31" t="s">
        <v>13</v>
      </c>
      <c r="BN4" s="31" t="s">
        <v>12</v>
      </c>
      <c r="BO4" s="31" t="s">
        <v>13</v>
      </c>
      <c r="BP4" s="31" t="s">
        <v>12</v>
      </c>
      <c r="BQ4" s="31" t="s">
        <v>13</v>
      </c>
      <c r="BR4" s="31" t="s">
        <v>12</v>
      </c>
      <c r="BS4" s="31" t="s">
        <v>13</v>
      </c>
      <c r="BT4" s="31" t="s">
        <v>12</v>
      </c>
      <c r="BU4" s="31" t="s">
        <v>13</v>
      </c>
      <c r="BV4" s="31" t="s">
        <v>12</v>
      </c>
      <c r="BW4" s="31" t="s">
        <v>13</v>
      </c>
      <c r="BX4" s="31" t="s">
        <v>12</v>
      </c>
      <c r="BY4" s="31" t="s">
        <v>13</v>
      </c>
      <c r="BZ4" s="31" t="s">
        <v>12</v>
      </c>
      <c r="CA4" s="31" t="s">
        <v>13</v>
      </c>
      <c r="CB4" s="31" t="s">
        <v>12</v>
      </c>
      <c r="CC4" s="31" t="s">
        <v>13</v>
      </c>
      <c r="CD4" s="31" t="s">
        <v>12</v>
      </c>
      <c r="CE4" s="31" t="s">
        <v>13</v>
      </c>
    </row>
    <row r="5" spans="1:85" ht="28.5" x14ac:dyDescent="0.25">
      <c r="A5" s="38">
        <v>1</v>
      </c>
      <c r="B5" s="4" t="s">
        <v>15</v>
      </c>
      <c r="C5" s="8"/>
      <c r="D5" s="11"/>
      <c r="E5" s="12"/>
      <c r="F5" s="9" t="s">
        <v>36</v>
      </c>
      <c r="G5" s="1" t="s">
        <v>36</v>
      </c>
      <c r="H5" s="1" t="s">
        <v>36</v>
      </c>
      <c r="I5" s="1" t="s">
        <v>36</v>
      </c>
      <c r="J5" s="1" t="s">
        <v>36</v>
      </c>
      <c r="K5" s="1" t="s">
        <v>36</v>
      </c>
      <c r="L5" s="1" t="s">
        <v>36</v>
      </c>
      <c r="M5" s="1" t="s">
        <v>36</v>
      </c>
      <c r="N5" s="1" t="s">
        <v>36</v>
      </c>
      <c r="O5" s="1" t="s">
        <v>36</v>
      </c>
      <c r="P5" s="1" t="s">
        <v>36</v>
      </c>
      <c r="Q5" s="1" t="s">
        <v>36</v>
      </c>
      <c r="R5" s="1" t="s">
        <v>36</v>
      </c>
      <c r="S5" s="1" t="s">
        <v>36</v>
      </c>
      <c r="T5" s="1" t="s">
        <v>36</v>
      </c>
      <c r="U5" s="1" t="s">
        <v>36</v>
      </c>
      <c r="V5" s="1" t="s">
        <v>36</v>
      </c>
      <c r="W5" s="1" t="s">
        <v>36</v>
      </c>
      <c r="X5" s="1" t="s">
        <v>36</v>
      </c>
      <c r="Y5" s="1" t="s">
        <v>36</v>
      </c>
      <c r="Z5" s="1" t="s">
        <v>36</v>
      </c>
      <c r="AA5" s="1" t="s">
        <v>36</v>
      </c>
      <c r="AB5" s="1" t="s">
        <v>36</v>
      </c>
      <c r="AC5" s="1" t="s">
        <v>36</v>
      </c>
      <c r="AD5" s="1" t="s">
        <v>36</v>
      </c>
      <c r="AE5" s="1" t="s">
        <v>36</v>
      </c>
      <c r="AF5" s="1" t="s">
        <v>36</v>
      </c>
      <c r="AG5" s="1" t="s">
        <v>36</v>
      </c>
      <c r="AH5" s="1" t="s">
        <v>36</v>
      </c>
      <c r="AI5" s="1" t="s">
        <v>36</v>
      </c>
      <c r="AJ5" s="1" t="s">
        <v>36</v>
      </c>
      <c r="AK5" s="1" t="s">
        <v>36</v>
      </c>
      <c r="AL5" s="1" t="s">
        <v>36</v>
      </c>
      <c r="AM5" s="1" t="s">
        <v>36</v>
      </c>
      <c r="AN5" s="1" t="s">
        <v>36</v>
      </c>
      <c r="AO5" s="1" t="s">
        <v>36</v>
      </c>
      <c r="AP5" s="1" t="s">
        <v>36</v>
      </c>
      <c r="AQ5" s="1" t="s">
        <v>36</v>
      </c>
      <c r="AR5" s="1" t="s">
        <v>36</v>
      </c>
      <c r="AS5" s="1" t="s">
        <v>36</v>
      </c>
      <c r="AT5" s="1" t="s">
        <v>36</v>
      </c>
      <c r="AU5" s="1" t="s">
        <v>36</v>
      </c>
      <c r="AV5" s="1" t="s">
        <v>36</v>
      </c>
      <c r="AW5" s="1" t="s">
        <v>36</v>
      </c>
      <c r="AX5" s="1" t="s">
        <v>36</v>
      </c>
      <c r="AY5" s="1" t="s">
        <v>36</v>
      </c>
      <c r="AZ5" s="1" t="s">
        <v>36</v>
      </c>
      <c r="BA5" s="1" t="s">
        <v>36</v>
      </c>
      <c r="BB5" s="1" t="s">
        <v>36</v>
      </c>
      <c r="BC5" s="1" t="s">
        <v>36</v>
      </c>
      <c r="BD5" s="1" t="s">
        <v>36</v>
      </c>
      <c r="BE5" s="1" t="s">
        <v>36</v>
      </c>
      <c r="BF5" s="1" t="s">
        <v>36</v>
      </c>
      <c r="BG5" s="1" t="s">
        <v>36</v>
      </c>
      <c r="BH5" s="1" t="s">
        <v>36</v>
      </c>
      <c r="BI5" s="1" t="s">
        <v>36</v>
      </c>
      <c r="BJ5" s="1" t="s">
        <v>36</v>
      </c>
      <c r="BK5" s="1" t="s">
        <v>36</v>
      </c>
      <c r="BL5" s="1" t="s">
        <v>36</v>
      </c>
      <c r="BM5" s="1" t="s">
        <v>36</v>
      </c>
      <c r="BN5" s="1" t="s">
        <v>36</v>
      </c>
      <c r="BO5" s="1" t="s">
        <v>36</v>
      </c>
      <c r="BP5" s="1" t="s">
        <v>36</v>
      </c>
      <c r="BQ5" s="1" t="s">
        <v>36</v>
      </c>
      <c r="BR5" s="1" t="s">
        <v>36</v>
      </c>
      <c r="BS5" s="1" t="s">
        <v>36</v>
      </c>
      <c r="BT5" s="1" t="s">
        <v>36</v>
      </c>
      <c r="BU5" s="1" t="s">
        <v>36</v>
      </c>
      <c r="BV5" s="1" t="s">
        <v>36</v>
      </c>
      <c r="BW5" s="1" t="s">
        <v>36</v>
      </c>
      <c r="BX5" s="1" t="s">
        <v>36</v>
      </c>
      <c r="BY5" s="1" t="s">
        <v>36</v>
      </c>
      <c r="BZ5" s="1" t="s">
        <v>36</v>
      </c>
      <c r="CA5" s="1" t="s">
        <v>36</v>
      </c>
      <c r="CB5" s="1" t="s">
        <v>36</v>
      </c>
      <c r="CC5" s="1" t="s">
        <v>36</v>
      </c>
      <c r="CD5" s="1" t="s">
        <v>36</v>
      </c>
      <c r="CE5" s="1" t="s">
        <v>36</v>
      </c>
    </row>
    <row r="6" spans="1:85" ht="30" x14ac:dyDescent="0.25">
      <c r="A6" s="38"/>
      <c r="B6" s="5" t="s">
        <v>10</v>
      </c>
      <c r="C6" s="8" t="s">
        <v>3</v>
      </c>
      <c r="D6" s="11">
        <v>235</v>
      </c>
      <c r="E6" s="12">
        <v>252</v>
      </c>
      <c r="F6" s="9">
        <v>1</v>
      </c>
      <c r="G6" s="1">
        <v>3</v>
      </c>
      <c r="H6" s="1" t="s">
        <v>36</v>
      </c>
      <c r="I6" s="1" t="s">
        <v>36</v>
      </c>
      <c r="J6" s="1" t="s">
        <v>36</v>
      </c>
      <c r="K6" s="1" t="s">
        <v>36</v>
      </c>
      <c r="L6" s="1" t="s">
        <v>36</v>
      </c>
      <c r="M6" s="1" t="s">
        <v>36</v>
      </c>
      <c r="N6" s="1">
        <v>5</v>
      </c>
      <c r="O6" s="1">
        <v>5</v>
      </c>
      <c r="P6" s="1" t="s">
        <v>36</v>
      </c>
      <c r="Q6" s="1" t="s">
        <v>36</v>
      </c>
      <c r="R6" s="1">
        <v>8</v>
      </c>
      <c r="S6" s="1">
        <v>4</v>
      </c>
      <c r="T6" s="1" t="s">
        <v>36</v>
      </c>
      <c r="U6" s="1" t="s">
        <v>36</v>
      </c>
      <c r="V6" s="1" t="s">
        <v>36</v>
      </c>
      <c r="W6" s="1" t="s">
        <v>36</v>
      </c>
      <c r="X6" s="1">
        <v>7</v>
      </c>
      <c r="Y6" s="1">
        <v>9</v>
      </c>
      <c r="Z6" s="1">
        <v>8</v>
      </c>
      <c r="AA6" s="1">
        <v>9</v>
      </c>
      <c r="AB6" s="1" t="s">
        <v>36</v>
      </c>
      <c r="AC6" s="1" t="s">
        <v>36</v>
      </c>
      <c r="AD6" s="1">
        <v>3</v>
      </c>
      <c r="AE6" s="1">
        <v>3</v>
      </c>
      <c r="AF6" s="1">
        <v>1</v>
      </c>
      <c r="AG6" s="1">
        <v>5</v>
      </c>
      <c r="AH6" s="1" t="s">
        <v>36</v>
      </c>
      <c r="AI6" s="1" t="s">
        <v>36</v>
      </c>
      <c r="AJ6" s="1">
        <v>7</v>
      </c>
      <c r="AK6" s="1">
        <v>7</v>
      </c>
      <c r="AL6" s="1">
        <v>9</v>
      </c>
      <c r="AM6" s="1">
        <v>13</v>
      </c>
      <c r="AN6" s="1" t="s">
        <v>36</v>
      </c>
      <c r="AO6" s="1" t="s">
        <v>36</v>
      </c>
      <c r="AP6" s="1" t="s">
        <v>36</v>
      </c>
      <c r="AQ6" s="1" t="s">
        <v>36</v>
      </c>
      <c r="AR6" s="1" t="s">
        <v>36</v>
      </c>
      <c r="AS6" s="1" t="s">
        <v>36</v>
      </c>
      <c r="AT6" s="1" t="s">
        <v>36</v>
      </c>
      <c r="AU6" s="19">
        <v>0</v>
      </c>
      <c r="AV6" s="1" t="s">
        <v>36</v>
      </c>
      <c r="AW6" s="1" t="s">
        <v>36</v>
      </c>
      <c r="AX6" s="1" t="s">
        <v>36</v>
      </c>
      <c r="AY6" s="1" t="s">
        <v>36</v>
      </c>
      <c r="AZ6" s="1">
        <v>10</v>
      </c>
      <c r="BA6" s="1">
        <v>15</v>
      </c>
      <c r="BB6" s="1">
        <v>2</v>
      </c>
      <c r="BC6" s="1">
        <v>3</v>
      </c>
      <c r="BD6" s="1">
        <v>1</v>
      </c>
      <c r="BE6" s="1">
        <v>3</v>
      </c>
      <c r="BF6" s="1">
        <v>8</v>
      </c>
      <c r="BG6" s="1">
        <v>4</v>
      </c>
      <c r="BH6" s="1">
        <v>19</v>
      </c>
      <c r="BI6" s="1">
        <v>19</v>
      </c>
      <c r="BJ6" s="1">
        <v>1</v>
      </c>
      <c r="BK6" s="1">
        <v>0</v>
      </c>
      <c r="BL6" s="1">
        <v>4</v>
      </c>
      <c r="BM6" s="1">
        <v>2</v>
      </c>
      <c r="BN6" s="1">
        <v>1</v>
      </c>
      <c r="BO6" s="1">
        <v>5</v>
      </c>
      <c r="BP6" s="1">
        <v>1</v>
      </c>
      <c r="BQ6" s="1">
        <v>6</v>
      </c>
      <c r="BR6" s="1">
        <v>8</v>
      </c>
      <c r="BS6" s="1">
        <v>8</v>
      </c>
      <c r="BT6" s="1">
        <v>7</v>
      </c>
      <c r="BU6" s="1">
        <v>14</v>
      </c>
      <c r="BV6" s="1">
        <v>61</v>
      </c>
      <c r="BW6" s="1">
        <v>58</v>
      </c>
      <c r="BX6" s="1">
        <v>16</v>
      </c>
      <c r="BY6" s="1">
        <v>25</v>
      </c>
      <c r="BZ6" s="1">
        <v>14</v>
      </c>
      <c r="CA6" s="1">
        <v>15</v>
      </c>
      <c r="CB6" s="1">
        <v>11</v>
      </c>
      <c r="CC6" s="1">
        <v>17</v>
      </c>
      <c r="CD6" s="1" t="s">
        <v>36</v>
      </c>
      <c r="CE6" s="1" t="s">
        <v>36</v>
      </c>
      <c r="CF6" s="3">
        <f>F6+N6+R6+X6+Z6+AD6+AF6+AJ6+AL6+AZ6+BB6+BD6+BF6+BH6+BJ6+BL6+BN6+BP6+BR6+BT6+BV6+BX6+BZ6+CB6</f>
        <v>213</v>
      </c>
      <c r="CG6" s="3">
        <f>G6+O6+S6+Y6+AA6+AE6+AG6+AK6+AM6+BA6+BC6+BE6+BG6+BI6+BK6+BM6+BO6+BQ6+BS6+BU6+BW6+BY6+CA6+CC6+AU6</f>
        <v>252</v>
      </c>
    </row>
    <row r="7" spans="1:85" ht="30" x14ac:dyDescent="0.25">
      <c r="A7" s="38"/>
      <c r="B7" s="5" t="s">
        <v>11</v>
      </c>
      <c r="C7" s="8" t="s">
        <v>3</v>
      </c>
      <c r="D7" s="11">
        <v>834</v>
      </c>
      <c r="E7" s="12">
        <v>868</v>
      </c>
      <c r="F7" s="9">
        <v>15</v>
      </c>
      <c r="G7" s="1">
        <v>19</v>
      </c>
      <c r="H7" s="1" t="s">
        <v>36</v>
      </c>
      <c r="I7" s="1" t="s">
        <v>36</v>
      </c>
      <c r="J7" s="1" t="s">
        <v>36</v>
      </c>
      <c r="K7" s="1" t="s">
        <v>36</v>
      </c>
      <c r="L7" s="1" t="s">
        <v>36</v>
      </c>
      <c r="M7" s="1" t="s">
        <v>36</v>
      </c>
      <c r="N7" s="1">
        <v>13</v>
      </c>
      <c r="O7" s="1">
        <v>16</v>
      </c>
      <c r="P7" s="1" t="s">
        <v>36</v>
      </c>
      <c r="Q7" s="1" t="s">
        <v>36</v>
      </c>
      <c r="R7" s="1">
        <v>16</v>
      </c>
      <c r="S7" s="1">
        <v>18</v>
      </c>
      <c r="T7" s="1" t="s">
        <v>36</v>
      </c>
      <c r="U7" s="1" t="s">
        <v>36</v>
      </c>
      <c r="V7" s="1" t="s">
        <v>36</v>
      </c>
      <c r="W7" s="1" t="s">
        <v>36</v>
      </c>
      <c r="X7" s="1">
        <v>20</v>
      </c>
      <c r="Y7" s="1">
        <v>23</v>
      </c>
      <c r="Z7" s="1">
        <v>24</v>
      </c>
      <c r="AA7" s="1">
        <v>24</v>
      </c>
      <c r="AB7" s="1" t="s">
        <v>36</v>
      </c>
      <c r="AC7" s="1" t="s">
        <v>36</v>
      </c>
      <c r="AD7" s="1">
        <v>28</v>
      </c>
      <c r="AE7" s="1">
        <v>41</v>
      </c>
      <c r="AF7" s="1">
        <v>11</v>
      </c>
      <c r="AG7" s="1">
        <v>25</v>
      </c>
      <c r="AH7" s="1" t="s">
        <v>36</v>
      </c>
      <c r="AI7" s="1" t="s">
        <v>36</v>
      </c>
      <c r="AJ7" s="1">
        <v>27</v>
      </c>
      <c r="AK7" s="1">
        <v>29</v>
      </c>
      <c r="AL7" s="1">
        <v>30</v>
      </c>
      <c r="AM7" s="1">
        <v>31</v>
      </c>
      <c r="AN7" s="1" t="s">
        <v>36</v>
      </c>
      <c r="AO7" s="1" t="s">
        <v>36</v>
      </c>
      <c r="AP7" s="1" t="s">
        <v>36</v>
      </c>
      <c r="AQ7" s="1" t="s">
        <v>36</v>
      </c>
      <c r="AR7" s="1" t="s">
        <v>36</v>
      </c>
      <c r="AS7" s="1" t="s">
        <v>36</v>
      </c>
      <c r="AT7" s="1" t="s">
        <v>36</v>
      </c>
      <c r="AU7" s="19">
        <v>20</v>
      </c>
      <c r="AV7" s="1" t="s">
        <v>36</v>
      </c>
      <c r="AW7" s="1" t="s">
        <v>36</v>
      </c>
      <c r="AX7" s="1" t="s">
        <v>36</v>
      </c>
      <c r="AY7" s="1" t="s">
        <v>36</v>
      </c>
      <c r="AZ7" s="1">
        <v>42</v>
      </c>
      <c r="BA7" s="1">
        <v>38</v>
      </c>
      <c r="BB7" s="1">
        <v>17</v>
      </c>
      <c r="BC7" s="1">
        <v>13</v>
      </c>
      <c r="BD7" s="1">
        <v>14</v>
      </c>
      <c r="BE7" s="1">
        <v>15</v>
      </c>
      <c r="BF7" s="1">
        <v>33</v>
      </c>
      <c r="BG7" s="1">
        <v>39</v>
      </c>
      <c r="BH7" s="1">
        <v>48</v>
      </c>
      <c r="BI7" s="1">
        <v>46</v>
      </c>
      <c r="BJ7" s="1">
        <v>31</v>
      </c>
      <c r="BK7" s="1">
        <v>38</v>
      </c>
      <c r="BL7" s="1">
        <v>9</v>
      </c>
      <c r="BM7" s="1">
        <v>9</v>
      </c>
      <c r="BN7" s="1">
        <v>8</v>
      </c>
      <c r="BO7" s="1">
        <v>15</v>
      </c>
      <c r="BP7" s="1">
        <v>12</v>
      </c>
      <c r="BQ7" s="1">
        <v>9</v>
      </c>
      <c r="BR7" s="1">
        <v>26</v>
      </c>
      <c r="BS7" s="1">
        <v>26</v>
      </c>
      <c r="BT7" s="1">
        <v>106</v>
      </c>
      <c r="BU7" s="1">
        <v>83</v>
      </c>
      <c r="BV7" s="1">
        <v>121</v>
      </c>
      <c r="BW7" s="1">
        <v>153</v>
      </c>
      <c r="BX7" s="1">
        <v>60</v>
      </c>
      <c r="BY7" s="1">
        <v>59</v>
      </c>
      <c r="BZ7" s="1">
        <v>47</v>
      </c>
      <c r="CA7" s="1">
        <v>41</v>
      </c>
      <c r="CB7" s="1">
        <v>56</v>
      </c>
      <c r="CC7" s="1">
        <v>38</v>
      </c>
      <c r="CD7" s="1" t="s">
        <v>36</v>
      </c>
      <c r="CE7" s="1" t="s">
        <v>36</v>
      </c>
      <c r="CF7" s="3">
        <f>F7+N7+R7+X7+Z7+AD7+AF7+AJ7+AL7+AZ7+BB7+BD7+BF7+BH7+BJ7+BL7+BN7+BP7+BR7+BT7+BV7+BX7+BZ7+CB7</f>
        <v>814</v>
      </c>
      <c r="CG7" s="3">
        <f>G7+O7+S7+Y7+AA7+AE7+AG7+AK7+AM7+BA7+BC7+BE7+BG7+BI7+BK7+BM7+BO7+BQ7+BS7+BU7+BW7+BY7+CA7+CC7+AU7</f>
        <v>868</v>
      </c>
    </row>
    <row r="8" spans="1:85" ht="33" customHeight="1" x14ac:dyDescent="0.25">
      <c r="A8" s="38"/>
      <c r="B8" s="15" t="s">
        <v>17</v>
      </c>
      <c r="C8" s="23" t="s">
        <v>2</v>
      </c>
      <c r="D8" s="11">
        <v>93</v>
      </c>
      <c r="E8" s="12">
        <v>98.6</v>
      </c>
      <c r="F8" s="24">
        <v>100</v>
      </c>
      <c r="G8" s="21">
        <v>100</v>
      </c>
      <c r="H8" s="22" t="s">
        <v>36</v>
      </c>
      <c r="I8" s="22" t="s">
        <v>36</v>
      </c>
      <c r="J8" s="22" t="s">
        <v>36</v>
      </c>
      <c r="K8" s="22" t="s">
        <v>36</v>
      </c>
      <c r="L8" s="22" t="s">
        <v>36</v>
      </c>
      <c r="M8" s="22" t="s">
        <v>36</v>
      </c>
      <c r="N8" s="21">
        <f>20/21*100</f>
        <v>95.238095238095227</v>
      </c>
      <c r="O8" s="21">
        <v>100</v>
      </c>
      <c r="P8" s="22" t="s">
        <v>36</v>
      </c>
      <c r="Q8" s="22" t="s">
        <v>36</v>
      </c>
      <c r="R8" s="21">
        <f>20/24*100</f>
        <v>83.333333333333343</v>
      </c>
      <c r="S8" s="21">
        <v>95</v>
      </c>
      <c r="T8" s="22" t="s">
        <v>36</v>
      </c>
      <c r="U8" s="22" t="s">
        <v>36</v>
      </c>
      <c r="V8" s="22" t="s">
        <v>36</v>
      </c>
      <c r="W8" s="22" t="s">
        <v>36</v>
      </c>
      <c r="X8" s="21">
        <f>30/31*100</f>
        <v>96.774193548387103</v>
      </c>
      <c r="Y8" s="21">
        <v>100</v>
      </c>
      <c r="Z8" s="21">
        <f>30/32*100</f>
        <v>93.75</v>
      </c>
      <c r="AA8" s="21">
        <v>100</v>
      </c>
      <c r="AB8" s="22" t="s">
        <v>36</v>
      </c>
      <c r="AC8" s="22" t="s">
        <v>36</v>
      </c>
      <c r="AD8" s="21">
        <v>100</v>
      </c>
      <c r="AE8" s="21">
        <v>100</v>
      </c>
      <c r="AF8" s="21">
        <f>23/25*100</f>
        <v>92</v>
      </c>
      <c r="AG8" s="21">
        <v>100</v>
      </c>
      <c r="AH8" s="22" t="s">
        <v>36</v>
      </c>
      <c r="AI8" s="22" t="s">
        <v>36</v>
      </c>
      <c r="AJ8" s="21">
        <v>100</v>
      </c>
      <c r="AK8" s="21">
        <v>100</v>
      </c>
      <c r="AL8" s="21">
        <v>100</v>
      </c>
      <c r="AM8" s="21">
        <v>100</v>
      </c>
      <c r="AN8" s="1" t="s">
        <v>36</v>
      </c>
      <c r="AO8" s="1" t="s">
        <v>36</v>
      </c>
      <c r="AP8" s="1" t="s">
        <v>36</v>
      </c>
      <c r="AQ8" s="1" t="s">
        <v>36</v>
      </c>
      <c r="AR8" s="1" t="s">
        <v>36</v>
      </c>
      <c r="AS8" s="1" t="s">
        <v>36</v>
      </c>
      <c r="AT8" s="1" t="s">
        <v>36</v>
      </c>
      <c r="AU8" s="21">
        <v>95</v>
      </c>
      <c r="AV8" s="1" t="s">
        <v>36</v>
      </c>
      <c r="AW8" s="1" t="s">
        <v>36</v>
      </c>
      <c r="AX8" s="1" t="s">
        <v>36</v>
      </c>
      <c r="AY8" s="1" t="s">
        <v>36</v>
      </c>
      <c r="AZ8" s="21">
        <v>100</v>
      </c>
      <c r="BA8" s="21">
        <v>100</v>
      </c>
      <c r="BB8" s="21">
        <f>18/19*100</f>
        <v>94.73684210526315</v>
      </c>
      <c r="BC8" s="21">
        <v>100</v>
      </c>
      <c r="BD8" s="21">
        <v>100</v>
      </c>
      <c r="BE8" s="21">
        <v>100</v>
      </c>
      <c r="BF8" s="21">
        <v>100</v>
      </c>
      <c r="BG8" s="21">
        <v>100</v>
      </c>
      <c r="BH8" s="21">
        <f>45/66*100</f>
        <v>68.181818181818173</v>
      </c>
      <c r="BI8" s="21">
        <v>90</v>
      </c>
      <c r="BJ8" s="21">
        <v>100</v>
      </c>
      <c r="BK8" s="21">
        <v>100</v>
      </c>
      <c r="BL8" s="21">
        <v>100</v>
      </c>
      <c r="BM8" s="21">
        <v>100</v>
      </c>
      <c r="BN8" s="21">
        <f>20/24*100</f>
        <v>83.333333333333343</v>
      </c>
      <c r="BO8" s="21">
        <v>100</v>
      </c>
      <c r="BP8" s="21">
        <v>100</v>
      </c>
      <c r="BQ8" s="21">
        <v>100</v>
      </c>
      <c r="BR8" s="21">
        <v>100</v>
      </c>
      <c r="BS8" s="21">
        <v>100</v>
      </c>
      <c r="BT8" s="21">
        <f>94/113*100</f>
        <v>83.185840707964601</v>
      </c>
      <c r="BU8" s="21">
        <v>100</v>
      </c>
      <c r="BV8" s="21">
        <f>160/181*100</f>
        <v>88.39779005524862</v>
      </c>
      <c r="BW8" s="21">
        <v>95</v>
      </c>
      <c r="BX8" s="21">
        <f>65/75*100</f>
        <v>86.666666666666671</v>
      </c>
      <c r="BY8" s="21">
        <v>95</v>
      </c>
      <c r="BZ8" s="21">
        <f>55/60*100</f>
        <v>91.666666666666657</v>
      </c>
      <c r="CA8" s="21">
        <v>100</v>
      </c>
      <c r="CB8" s="21">
        <f>50/67*100</f>
        <v>74.626865671641795</v>
      </c>
      <c r="CC8" s="21">
        <v>95</v>
      </c>
      <c r="CD8" s="1" t="s">
        <v>36</v>
      </c>
      <c r="CE8" s="1" t="s">
        <v>36</v>
      </c>
      <c r="CF8" s="3">
        <f>(F8+N8+R8+X8+Z8+AD8+AF8+AJ8+AL8+AZ8+BB8+BD8+BF8+BH8+BJ8+BL8+BN8+BP8+BR8+BT8+BV8+BX8+BZ8+CB8)/24</f>
        <v>92.995476896184115</v>
      </c>
      <c r="CG8" s="3">
        <f>(G8+O8+S8+Y8+AA8+AE8+AG8+AK8+AM8+BA8+BC8+BE8+BG8+BI8+BK8+BM8+BO8+BQ8+BS8+BU8+BW8+BY8+CA8+CC8+AU8)/25</f>
        <v>98.6</v>
      </c>
    </row>
    <row r="9" spans="1:85" ht="32.25" customHeight="1" x14ac:dyDescent="0.25">
      <c r="A9" s="38"/>
      <c r="B9" s="15" t="s">
        <v>18</v>
      </c>
      <c r="C9" s="8" t="s">
        <v>2</v>
      </c>
      <c r="D9" s="11">
        <v>99.1</v>
      </c>
      <c r="E9" s="12">
        <v>100</v>
      </c>
      <c r="F9" s="24">
        <v>100</v>
      </c>
      <c r="G9" s="21">
        <v>100</v>
      </c>
      <c r="H9" s="22" t="s">
        <v>36</v>
      </c>
      <c r="I9" s="22" t="s">
        <v>36</v>
      </c>
      <c r="J9" s="22" t="s">
        <v>36</v>
      </c>
      <c r="K9" s="22" t="s">
        <v>36</v>
      </c>
      <c r="L9" s="22" t="s">
        <v>36</v>
      </c>
      <c r="M9" s="22" t="s">
        <v>36</v>
      </c>
      <c r="N9" s="21">
        <v>100</v>
      </c>
      <c r="O9" s="21">
        <v>100</v>
      </c>
      <c r="P9" s="22" t="s">
        <v>36</v>
      </c>
      <c r="Q9" s="22" t="s">
        <v>36</v>
      </c>
      <c r="R9" s="21">
        <v>100</v>
      </c>
      <c r="S9" s="21">
        <v>100</v>
      </c>
      <c r="T9" s="22" t="s">
        <v>36</v>
      </c>
      <c r="U9" s="22" t="s">
        <v>36</v>
      </c>
      <c r="V9" s="22" t="s">
        <v>36</v>
      </c>
      <c r="W9" s="22" t="s">
        <v>36</v>
      </c>
      <c r="X9" s="21">
        <v>100</v>
      </c>
      <c r="Y9" s="21">
        <v>100</v>
      </c>
      <c r="Z9" s="21">
        <v>100</v>
      </c>
      <c r="AA9" s="21">
        <v>100</v>
      </c>
      <c r="AB9" s="22" t="s">
        <v>36</v>
      </c>
      <c r="AC9" s="22" t="s">
        <v>36</v>
      </c>
      <c r="AD9" s="21">
        <v>100</v>
      </c>
      <c r="AE9" s="21">
        <v>100</v>
      </c>
      <c r="AF9" s="21">
        <v>100</v>
      </c>
      <c r="AG9" s="21">
        <v>100</v>
      </c>
      <c r="AH9" s="22" t="s">
        <v>36</v>
      </c>
      <c r="AI9" s="22" t="s">
        <v>36</v>
      </c>
      <c r="AJ9" s="21">
        <v>100</v>
      </c>
      <c r="AK9" s="21">
        <v>100</v>
      </c>
      <c r="AL9" s="21">
        <v>100</v>
      </c>
      <c r="AM9" s="21">
        <v>100</v>
      </c>
      <c r="AN9" s="1" t="s">
        <v>36</v>
      </c>
      <c r="AO9" s="1" t="s">
        <v>36</v>
      </c>
      <c r="AP9" s="1" t="s">
        <v>36</v>
      </c>
      <c r="AQ9" s="1" t="s">
        <v>36</v>
      </c>
      <c r="AR9" s="1" t="s">
        <v>36</v>
      </c>
      <c r="AS9" s="1" t="s">
        <v>36</v>
      </c>
      <c r="AT9" s="1" t="s">
        <v>36</v>
      </c>
      <c r="AU9" s="21">
        <v>100</v>
      </c>
      <c r="AV9" s="1" t="s">
        <v>36</v>
      </c>
      <c r="AW9" s="1" t="s">
        <v>36</v>
      </c>
      <c r="AX9" s="1" t="s">
        <v>36</v>
      </c>
      <c r="AY9" s="1" t="s">
        <v>36</v>
      </c>
      <c r="AZ9" s="21">
        <v>100</v>
      </c>
      <c r="BA9" s="21">
        <v>100</v>
      </c>
      <c r="BB9" s="21">
        <v>100</v>
      </c>
      <c r="BC9" s="21">
        <v>100</v>
      </c>
      <c r="BD9" s="21">
        <v>100</v>
      </c>
      <c r="BE9" s="21">
        <v>100</v>
      </c>
      <c r="BF9" s="21">
        <v>100</v>
      </c>
      <c r="BG9" s="21">
        <v>100</v>
      </c>
      <c r="BH9" s="21">
        <v>100</v>
      </c>
      <c r="BI9" s="21">
        <v>100</v>
      </c>
      <c r="BJ9" s="21">
        <v>91.3</v>
      </c>
      <c r="BK9" s="21">
        <v>100</v>
      </c>
      <c r="BL9" s="21">
        <v>90</v>
      </c>
      <c r="BM9" s="21">
        <v>100</v>
      </c>
      <c r="BN9" s="21">
        <v>100</v>
      </c>
      <c r="BO9" s="21">
        <v>100</v>
      </c>
      <c r="BP9" s="21">
        <v>100</v>
      </c>
      <c r="BQ9" s="21">
        <v>100</v>
      </c>
      <c r="BR9" s="21">
        <v>100</v>
      </c>
      <c r="BS9" s="21">
        <v>100</v>
      </c>
      <c r="BT9" s="21">
        <v>100</v>
      </c>
      <c r="BU9" s="21">
        <v>100</v>
      </c>
      <c r="BV9" s="21">
        <v>100</v>
      </c>
      <c r="BW9" s="21">
        <v>100</v>
      </c>
      <c r="BX9" s="21">
        <v>98.3</v>
      </c>
      <c r="BY9" s="21">
        <v>100</v>
      </c>
      <c r="BZ9" s="21">
        <v>100</v>
      </c>
      <c r="CA9" s="21">
        <v>100</v>
      </c>
      <c r="CB9" s="21">
        <v>100</v>
      </c>
      <c r="CC9" s="21">
        <v>100</v>
      </c>
      <c r="CD9" s="1" t="s">
        <v>36</v>
      </c>
      <c r="CE9" s="1" t="s">
        <v>36</v>
      </c>
      <c r="CF9" s="3">
        <f>(F9+N9+R9+X9+Z9+AD9+AF9+AJ9+AL9+AZ9+BB9+BD9+BF9+BH9+BJ9+BL9+BN9+BP9+BR9+BT9+BV9+BX9+BZ9+CB9)/24</f>
        <v>99.15000000000002</v>
      </c>
      <c r="CG9" s="3">
        <f>(G9+O9+S9+Y9+AA9+AE9+AG9+AK9+AM9+BA9+BC9+BE9+BG9+BI9+BK9+BM9+BO9+BQ9+BS9+BU9+BW9+BY9+CA9+CC9+AU9)/25</f>
        <v>100</v>
      </c>
    </row>
    <row r="10" spans="1:85" ht="22.5" customHeight="1" x14ac:dyDescent="0.25">
      <c r="A10" s="38"/>
      <c r="B10" s="15" t="s">
        <v>37</v>
      </c>
      <c r="C10" s="8" t="s">
        <v>3</v>
      </c>
      <c r="D10" s="11">
        <v>1070</v>
      </c>
      <c r="E10" s="12">
        <v>1120</v>
      </c>
      <c r="F10" s="24">
        <v>16</v>
      </c>
      <c r="G10" s="21">
        <v>22</v>
      </c>
      <c r="H10" s="22" t="s">
        <v>36</v>
      </c>
      <c r="I10" s="22" t="s">
        <v>36</v>
      </c>
      <c r="J10" s="22" t="s">
        <v>36</v>
      </c>
      <c r="K10" s="22" t="s">
        <v>36</v>
      </c>
      <c r="L10" s="22" t="s">
        <v>36</v>
      </c>
      <c r="M10" s="22" t="s">
        <v>36</v>
      </c>
      <c r="N10" s="21">
        <v>18</v>
      </c>
      <c r="O10" s="21">
        <v>21</v>
      </c>
      <c r="P10" s="22" t="s">
        <v>36</v>
      </c>
      <c r="Q10" s="22" t="s">
        <v>36</v>
      </c>
      <c r="R10" s="21">
        <v>24</v>
      </c>
      <c r="S10" s="21">
        <v>22</v>
      </c>
      <c r="T10" s="22" t="s">
        <v>36</v>
      </c>
      <c r="U10" s="22" t="s">
        <v>36</v>
      </c>
      <c r="V10" s="22" t="s">
        <v>36</v>
      </c>
      <c r="W10" s="22" t="s">
        <v>36</v>
      </c>
      <c r="X10" s="21">
        <v>27</v>
      </c>
      <c r="Y10" s="21">
        <v>32</v>
      </c>
      <c r="Z10" s="21">
        <v>32</v>
      </c>
      <c r="AA10" s="21">
        <v>33</v>
      </c>
      <c r="AB10" s="22" t="s">
        <v>36</v>
      </c>
      <c r="AC10" s="22" t="s">
        <v>36</v>
      </c>
      <c r="AD10" s="21">
        <v>31</v>
      </c>
      <c r="AE10" s="21">
        <v>44</v>
      </c>
      <c r="AF10" s="21">
        <v>12</v>
      </c>
      <c r="AG10" s="21">
        <v>30</v>
      </c>
      <c r="AH10" s="22" t="s">
        <v>36</v>
      </c>
      <c r="AI10" s="22" t="s">
        <v>36</v>
      </c>
      <c r="AJ10" s="21">
        <v>34</v>
      </c>
      <c r="AK10" s="21">
        <v>36</v>
      </c>
      <c r="AL10" s="21">
        <v>39</v>
      </c>
      <c r="AM10" s="21">
        <v>44</v>
      </c>
      <c r="AN10" s="1" t="s">
        <v>36</v>
      </c>
      <c r="AO10" s="1" t="s">
        <v>36</v>
      </c>
      <c r="AP10" s="1" t="s">
        <v>36</v>
      </c>
      <c r="AQ10" s="1" t="s">
        <v>36</v>
      </c>
      <c r="AR10" s="1" t="s">
        <v>36</v>
      </c>
      <c r="AS10" s="1" t="s">
        <v>36</v>
      </c>
      <c r="AT10" s="1" t="s">
        <v>36</v>
      </c>
      <c r="AU10" s="19">
        <v>20</v>
      </c>
      <c r="AV10" s="1" t="s">
        <v>36</v>
      </c>
      <c r="AW10" s="1" t="s">
        <v>36</v>
      </c>
      <c r="AX10" s="1" t="s">
        <v>36</v>
      </c>
      <c r="AY10" s="1" t="s">
        <v>36</v>
      </c>
      <c r="AZ10" s="21">
        <v>52</v>
      </c>
      <c r="BA10" s="21">
        <v>53</v>
      </c>
      <c r="BB10" s="21">
        <v>19</v>
      </c>
      <c r="BC10" s="21">
        <v>16</v>
      </c>
      <c r="BD10" s="21">
        <v>15</v>
      </c>
      <c r="BE10" s="21">
        <v>18</v>
      </c>
      <c r="BF10" s="21">
        <v>41</v>
      </c>
      <c r="BG10" s="21">
        <v>43</v>
      </c>
      <c r="BH10" s="21">
        <v>67</v>
      </c>
      <c r="BI10" s="21">
        <v>65</v>
      </c>
      <c r="BJ10" s="21">
        <v>32</v>
      </c>
      <c r="BK10" s="21">
        <v>38</v>
      </c>
      <c r="BL10" s="21">
        <v>13</v>
      </c>
      <c r="BM10" s="21">
        <v>11</v>
      </c>
      <c r="BN10" s="21">
        <v>9</v>
      </c>
      <c r="BO10" s="21">
        <v>20</v>
      </c>
      <c r="BP10" s="21">
        <v>13</v>
      </c>
      <c r="BQ10" s="21">
        <v>15</v>
      </c>
      <c r="BR10" s="21">
        <v>34</v>
      </c>
      <c r="BS10" s="21">
        <v>34</v>
      </c>
      <c r="BT10" s="21">
        <v>113</v>
      </c>
      <c r="BU10" s="21">
        <v>97</v>
      </c>
      <c r="BV10" s="21">
        <v>182</v>
      </c>
      <c r="BW10" s="21">
        <v>211</v>
      </c>
      <c r="BX10" s="21">
        <v>76</v>
      </c>
      <c r="BY10" s="21">
        <v>84</v>
      </c>
      <c r="BZ10" s="21">
        <v>61</v>
      </c>
      <c r="CA10" s="21">
        <v>56</v>
      </c>
      <c r="CB10" s="21">
        <v>67</v>
      </c>
      <c r="CC10" s="21">
        <v>55</v>
      </c>
      <c r="CD10" s="1" t="s">
        <v>36</v>
      </c>
      <c r="CE10" s="1" t="s">
        <v>36</v>
      </c>
      <c r="CF10" s="3">
        <f>F10+N10+R10+X10+Z10+AD10+AF10+AJ10+AL10+AZ10+BB10+BD10+BF10+BH10+BJ10+BL10+BN10+BP10+BR10+BT10+BV10+BX10+BZ10+CB10</f>
        <v>1027</v>
      </c>
      <c r="CG10" s="3">
        <f>G10+O10+S10+Y10+AA10+AE10+AG10+AK10+AM10+BA10+BC10+BE10+BG10+BI10+BK10+BM10+BO10+BQ10+BS10+BU10+BW10+BY10+CA10+CC10+AU10</f>
        <v>1120</v>
      </c>
    </row>
    <row r="11" spans="1:85" ht="28.5" x14ac:dyDescent="0.25">
      <c r="A11" s="38">
        <v>2</v>
      </c>
      <c r="B11" s="16" t="s">
        <v>19</v>
      </c>
      <c r="C11" s="8"/>
      <c r="D11" s="11"/>
      <c r="E11" s="12"/>
      <c r="F11" s="9" t="s">
        <v>36</v>
      </c>
      <c r="G11" s="1" t="s">
        <v>36</v>
      </c>
      <c r="H11" s="1" t="s">
        <v>36</v>
      </c>
      <c r="I11" s="1" t="s">
        <v>36</v>
      </c>
      <c r="J11" s="1" t="s">
        <v>36</v>
      </c>
      <c r="K11" s="1" t="s">
        <v>36</v>
      </c>
      <c r="L11" s="1" t="s">
        <v>36</v>
      </c>
      <c r="M11" s="1" t="s">
        <v>36</v>
      </c>
      <c r="N11" s="1" t="s">
        <v>36</v>
      </c>
      <c r="O11" s="1" t="s">
        <v>36</v>
      </c>
      <c r="P11" s="1" t="s">
        <v>36</v>
      </c>
      <c r="Q11" s="1" t="s">
        <v>36</v>
      </c>
      <c r="R11" s="1" t="s">
        <v>36</v>
      </c>
      <c r="S11" s="1" t="s">
        <v>36</v>
      </c>
      <c r="T11" s="1" t="s">
        <v>36</v>
      </c>
      <c r="U11" s="1" t="s">
        <v>36</v>
      </c>
      <c r="V11" s="1" t="s">
        <v>36</v>
      </c>
      <c r="W11" s="1" t="s">
        <v>36</v>
      </c>
      <c r="X11" s="1" t="s">
        <v>36</v>
      </c>
      <c r="Y11" s="1" t="s">
        <v>36</v>
      </c>
      <c r="Z11" s="1" t="s">
        <v>36</v>
      </c>
      <c r="AA11" s="1" t="s">
        <v>36</v>
      </c>
      <c r="AB11" s="1" t="s">
        <v>36</v>
      </c>
      <c r="AC11" s="1" t="s">
        <v>36</v>
      </c>
      <c r="AD11" s="1" t="s">
        <v>36</v>
      </c>
      <c r="AE11" s="1" t="s">
        <v>36</v>
      </c>
      <c r="AF11" s="1" t="s">
        <v>36</v>
      </c>
      <c r="AG11" s="1" t="s">
        <v>36</v>
      </c>
      <c r="AH11" s="1" t="s">
        <v>36</v>
      </c>
      <c r="AI11" s="1" t="s">
        <v>36</v>
      </c>
      <c r="AJ11" s="1" t="s">
        <v>36</v>
      </c>
      <c r="AK11" s="1" t="s">
        <v>36</v>
      </c>
      <c r="AL11" s="1" t="s">
        <v>36</v>
      </c>
      <c r="AM11" s="1" t="s">
        <v>36</v>
      </c>
      <c r="AN11" s="1" t="s">
        <v>36</v>
      </c>
      <c r="AO11" s="1" t="s">
        <v>36</v>
      </c>
      <c r="AP11" s="1" t="s">
        <v>36</v>
      </c>
      <c r="AQ11" s="1" t="s">
        <v>36</v>
      </c>
      <c r="AR11" s="1" t="s">
        <v>36</v>
      </c>
      <c r="AS11" s="1" t="s">
        <v>36</v>
      </c>
      <c r="AT11" s="1" t="s">
        <v>36</v>
      </c>
      <c r="AU11" s="1" t="s">
        <v>36</v>
      </c>
      <c r="AV11" s="1" t="s">
        <v>36</v>
      </c>
      <c r="AW11" s="1" t="s">
        <v>36</v>
      </c>
      <c r="AX11" s="1" t="s">
        <v>36</v>
      </c>
      <c r="AY11" s="1" t="s">
        <v>36</v>
      </c>
      <c r="AZ11" s="1" t="s">
        <v>36</v>
      </c>
      <c r="BA11" s="1" t="s">
        <v>36</v>
      </c>
      <c r="BB11" s="1" t="s">
        <v>36</v>
      </c>
      <c r="BC11" s="1" t="s">
        <v>36</v>
      </c>
      <c r="BD11" s="1" t="s">
        <v>36</v>
      </c>
      <c r="BE11" s="1" t="s">
        <v>36</v>
      </c>
      <c r="BF11" s="1" t="s">
        <v>36</v>
      </c>
      <c r="BG11" s="1" t="s">
        <v>36</v>
      </c>
      <c r="BH11" s="1" t="s">
        <v>36</v>
      </c>
      <c r="BI11" s="1" t="s">
        <v>36</v>
      </c>
      <c r="BJ11" s="1" t="s">
        <v>36</v>
      </c>
      <c r="BK11" s="1" t="s">
        <v>36</v>
      </c>
      <c r="BL11" s="1" t="s">
        <v>36</v>
      </c>
      <c r="BM11" s="1" t="s">
        <v>36</v>
      </c>
      <c r="BN11" s="1" t="s">
        <v>36</v>
      </c>
      <c r="BO11" s="1" t="s">
        <v>36</v>
      </c>
      <c r="BP11" s="1" t="s">
        <v>36</v>
      </c>
      <c r="BQ11" s="1" t="s">
        <v>36</v>
      </c>
      <c r="BR11" s="1" t="s">
        <v>36</v>
      </c>
      <c r="BS11" s="1" t="s">
        <v>36</v>
      </c>
      <c r="BT11" s="1" t="s">
        <v>36</v>
      </c>
      <c r="BU11" s="1" t="s">
        <v>36</v>
      </c>
      <c r="BV11" s="1" t="s">
        <v>36</v>
      </c>
      <c r="BW11" s="1" t="s">
        <v>36</v>
      </c>
      <c r="BX11" s="1" t="s">
        <v>36</v>
      </c>
      <c r="BY11" s="1" t="s">
        <v>36</v>
      </c>
      <c r="BZ11" s="1" t="s">
        <v>36</v>
      </c>
      <c r="CA11" s="1" t="s">
        <v>36</v>
      </c>
      <c r="CB11" s="1" t="s">
        <v>36</v>
      </c>
      <c r="CC11" s="1" t="s">
        <v>36</v>
      </c>
      <c r="CD11" s="1" t="s">
        <v>36</v>
      </c>
      <c r="CE11" s="1" t="s">
        <v>36</v>
      </c>
    </row>
    <row r="12" spans="1:85" ht="24.75" customHeight="1" x14ac:dyDescent="0.25">
      <c r="A12" s="38"/>
      <c r="B12" s="5" t="s">
        <v>4</v>
      </c>
      <c r="C12" s="8"/>
      <c r="D12" s="13">
        <f>863/87</f>
        <v>9.9195402298850581</v>
      </c>
      <c r="E12" s="14">
        <f>871/87</f>
        <v>10.011494252873563</v>
      </c>
      <c r="F12" s="27">
        <f>18/2</f>
        <v>9</v>
      </c>
      <c r="G12" s="2">
        <f>17/2</f>
        <v>8.5</v>
      </c>
      <c r="H12" s="2">
        <f>13/3</f>
        <v>4.333333333333333</v>
      </c>
      <c r="I12" s="2">
        <f>11/3</f>
        <v>3.6666666666666665</v>
      </c>
      <c r="J12" s="2">
        <f>15/2</f>
        <v>7.5</v>
      </c>
      <c r="K12" s="2">
        <f>11/1</f>
        <v>11</v>
      </c>
      <c r="L12" s="2">
        <f>13/3</f>
        <v>4.333333333333333</v>
      </c>
      <c r="M12" s="2">
        <f>12/3</f>
        <v>4</v>
      </c>
      <c r="N12" s="2">
        <f>11/2</f>
        <v>5.5</v>
      </c>
      <c r="O12" s="2">
        <f>11/2</f>
        <v>5.5</v>
      </c>
      <c r="P12" s="2">
        <f>21/3</f>
        <v>7</v>
      </c>
      <c r="Q12" s="2">
        <f>19/3</f>
        <v>6.333333333333333</v>
      </c>
      <c r="R12" s="2">
        <f>16/2</f>
        <v>8</v>
      </c>
      <c r="S12" s="2">
        <f>20/2</f>
        <v>10</v>
      </c>
      <c r="T12" s="2">
        <f>42/4</f>
        <v>10.5</v>
      </c>
      <c r="U12" s="2">
        <f>41/4</f>
        <v>10.25</v>
      </c>
      <c r="V12" s="2">
        <f>36/4</f>
        <v>9</v>
      </c>
      <c r="W12" s="2">
        <f>36/4</f>
        <v>9</v>
      </c>
      <c r="X12" s="2">
        <f>17/4</f>
        <v>4.25</v>
      </c>
      <c r="Y12" s="2">
        <v>4</v>
      </c>
      <c r="Z12" s="2">
        <f>17/3</f>
        <v>5.666666666666667</v>
      </c>
      <c r="AA12" s="2">
        <f>21/4</f>
        <v>5.25</v>
      </c>
      <c r="AB12" s="2">
        <f>44/4</f>
        <v>11</v>
      </c>
      <c r="AC12" s="2">
        <f>50/4</f>
        <v>12.5</v>
      </c>
      <c r="AD12" s="2">
        <f>35/4</f>
        <v>8.75</v>
      </c>
      <c r="AE12" s="2">
        <f>35/4</f>
        <v>8.75</v>
      </c>
      <c r="AF12" s="2">
        <f>16/4</f>
        <v>4</v>
      </c>
      <c r="AG12" s="2">
        <f>18/4</f>
        <v>4.5</v>
      </c>
      <c r="AH12" s="2">
        <f>19/3</f>
        <v>6.333333333333333</v>
      </c>
      <c r="AI12" s="2">
        <f>19/3</f>
        <v>6.333333333333333</v>
      </c>
      <c r="AJ12" s="2">
        <f>29/4</f>
        <v>7.25</v>
      </c>
      <c r="AK12" s="2">
        <f>27/4</f>
        <v>6.75</v>
      </c>
      <c r="AL12" s="2">
        <f>27/4</f>
        <v>6.75</v>
      </c>
      <c r="AM12" s="2">
        <f>30/4</f>
        <v>7.5</v>
      </c>
      <c r="AN12" s="2">
        <f>63/4</f>
        <v>15.75</v>
      </c>
      <c r="AO12" s="2">
        <f>63/4</f>
        <v>15.75</v>
      </c>
      <c r="AP12" s="2">
        <f>30/4</f>
        <v>7.5</v>
      </c>
      <c r="AQ12" s="2">
        <f>29/4</f>
        <v>7.25</v>
      </c>
      <c r="AR12" s="2">
        <f>74/6</f>
        <v>12.333333333333334</v>
      </c>
      <c r="AS12" s="2">
        <f>82/6</f>
        <v>13.666666666666666</v>
      </c>
      <c r="AT12" s="2">
        <f>63/4</f>
        <v>15.75</v>
      </c>
      <c r="AU12" s="2">
        <f>64/4</f>
        <v>16</v>
      </c>
      <c r="AV12" s="1" t="s">
        <v>36</v>
      </c>
      <c r="AW12" s="1" t="s">
        <v>36</v>
      </c>
      <c r="AX12" s="2">
        <f>244/14</f>
        <v>17.428571428571427</v>
      </c>
      <c r="AY12" s="2">
        <f>239/14</f>
        <v>17.071428571428573</v>
      </c>
      <c r="AZ12" s="1" t="s">
        <v>36</v>
      </c>
      <c r="BA12" s="1" t="s">
        <v>36</v>
      </c>
      <c r="BB12" s="1" t="s">
        <v>36</v>
      </c>
      <c r="BC12" s="1" t="s">
        <v>36</v>
      </c>
      <c r="BD12" s="1" t="s">
        <v>36</v>
      </c>
      <c r="BE12" s="1" t="s">
        <v>36</v>
      </c>
      <c r="BF12" s="1" t="s">
        <v>36</v>
      </c>
      <c r="BG12" s="1" t="s">
        <v>36</v>
      </c>
      <c r="BH12" s="1" t="s">
        <v>36</v>
      </c>
      <c r="BI12" s="1" t="s">
        <v>36</v>
      </c>
      <c r="BJ12" s="1" t="s">
        <v>36</v>
      </c>
      <c r="BK12" s="1" t="s">
        <v>36</v>
      </c>
      <c r="BL12" s="1" t="s">
        <v>36</v>
      </c>
      <c r="BM12" s="1" t="s">
        <v>36</v>
      </c>
      <c r="BN12" s="1" t="s">
        <v>36</v>
      </c>
      <c r="BO12" s="1" t="s">
        <v>36</v>
      </c>
      <c r="BP12" s="1" t="s">
        <v>36</v>
      </c>
      <c r="BQ12" s="1" t="s">
        <v>36</v>
      </c>
      <c r="BR12" s="1" t="s">
        <v>36</v>
      </c>
      <c r="BS12" s="1" t="s">
        <v>36</v>
      </c>
      <c r="BT12" s="1" t="s">
        <v>36</v>
      </c>
      <c r="BU12" s="1" t="s">
        <v>36</v>
      </c>
      <c r="BV12" s="1" t="s">
        <v>36</v>
      </c>
      <c r="BW12" s="1" t="s">
        <v>36</v>
      </c>
      <c r="BX12" s="1" t="s">
        <v>36</v>
      </c>
      <c r="BY12" s="1" t="s">
        <v>36</v>
      </c>
      <c r="BZ12" s="1" t="s">
        <v>36</v>
      </c>
      <c r="CA12" s="1" t="s">
        <v>36</v>
      </c>
      <c r="CB12" s="1" t="s">
        <v>36</v>
      </c>
      <c r="CC12" s="1" t="s">
        <v>36</v>
      </c>
      <c r="CD12" s="1" t="s">
        <v>36</v>
      </c>
      <c r="CE12" s="1" t="s">
        <v>36</v>
      </c>
    </row>
    <row r="13" spans="1:85" ht="30" x14ac:dyDescent="0.25">
      <c r="A13" s="38"/>
      <c r="B13" s="15" t="s">
        <v>20</v>
      </c>
      <c r="C13" s="8" t="s">
        <v>2</v>
      </c>
      <c r="D13" s="13">
        <v>98</v>
      </c>
      <c r="E13" s="14">
        <v>100</v>
      </c>
      <c r="F13" s="25">
        <v>93</v>
      </c>
      <c r="G13" s="19">
        <v>100</v>
      </c>
      <c r="H13" s="19">
        <v>100</v>
      </c>
      <c r="I13" s="19">
        <v>100</v>
      </c>
      <c r="J13" s="19">
        <v>100</v>
      </c>
      <c r="K13" s="19">
        <v>100</v>
      </c>
      <c r="L13" s="19">
        <v>100</v>
      </c>
      <c r="M13" s="19">
        <v>100</v>
      </c>
      <c r="N13" s="19">
        <v>100</v>
      </c>
      <c r="O13" s="19">
        <v>100</v>
      </c>
      <c r="P13" s="19">
        <v>95</v>
      </c>
      <c r="Q13" s="19">
        <v>100</v>
      </c>
      <c r="R13" s="19">
        <v>100</v>
      </c>
      <c r="S13" s="19">
        <v>100</v>
      </c>
      <c r="T13" s="19">
        <v>100</v>
      </c>
      <c r="U13" s="19">
        <v>100</v>
      </c>
      <c r="V13" s="19">
        <v>96</v>
      </c>
      <c r="W13" s="19">
        <v>100</v>
      </c>
      <c r="X13" s="19">
        <v>100</v>
      </c>
      <c r="Y13" s="19">
        <v>100</v>
      </c>
      <c r="Z13" s="19">
        <v>95</v>
      </c>
      <c r="AA13" s="19">
        <v>100</v>
      </c>
      <c r="AB13" s="19">
        <v>96</v>
      </c>
      <c r="AC13" s="19">
        <v>100</v>
      </c>
      <c r="AD13" s="19">
        <v>100</v>
      </c>
      <c r="AE13" s="19">
        <v>100</v>
      </c>
      <c r="AF13" s="19">
        <v>100</v>
      </c>
      <c r="AG13" s="19">
        <v>100</v>
      </c>
      <c r="AH13" s="19">
        <v>100</v>
      </c>
      <c r="AI13" s="19">
        <v>100</v>
      </c>
      <c r="AJ13" s="19">
        <v>100</v>
      </c>
      <c r="AK13" s="19">
        <v>100</v>
      </c>
      <c r="AL13" s="19">
        <v>100</v>
      </c>
      <c r="AM13" s="19">
        <v>100</v>
      </c>
      <c r="AN13" s="19">
        <v>95</v>
      </c>
      <c r="AO13" s="19">
        <v>100</v>
      </c>
      <c r="AP13" s="19">
        <v>100</v>
      </c>
      <c r="AQ13" s="19">
        <v>100</v>
      </c>
      <c r="AR13" s="19">
        <v>100</v>
      </c>
      <c r="AS13" s="19">
        <v>100</v>
      </c>
      <c r="AT13" s="19">
        <v>98</v>
      </c>
      <c r="AU13" s="19">
        <v>100</v>
      </c>
      <c r="AV13" s="1" t="s">
        <v>36</v>
      </c>
      <c r="AW13" s="1" t="s">
        <v>36</v>
      </c>
      <c r="AX13" s="19">
        <v>98</v>
      </c>
      <c r="AY13" s="19">
        <v>100</v>
      </c>
      <c r="AZ13" s="1" t="s">
        <v>36</v>
      </c>
      <c r="BA13" s="1" t="s">
        <v>36</v>
      </c>
      <c r="BB13" s="1" t="s">
        <v>36</v>
      </c>
      <c r="BC13" s="1" t="s">
        <v>36</v>
      </c>
      <c r="BD13" s="1" t="s">
        <v>36</v>
      </c>
      <c r="BE13" s="1" t="s">
        <v>36</v>
      </c>
      <c r="BF13" s="1" t="s">
        <v>36</v>
      </c>
      <c r="BG13" s="1" t="s">
        <v>36</v>
      </c>
      <c r="BH13" s="1" t="s">
        <v>36</v>
      </c>
      <c r="BI13" s="1" t="s">
        <v>36</v>
      </c>
      <c r="BJ13" s="1" t="s">
        <v>36</v>
      </c>
      <c r="BK13" s="1" t="s">
        <v>36</v>
      </c>
      <c r="BL13" s="1" t="s">
        <v>36</v>
      </c>
      <c r="BM13" s="1" t="s">
        <v>36</v>
      </c>
      <c r="BN13" s="1" t="s">
        <v>36</v>
      </c>
      <c r="BO13" s="1" t="s">
        <v>36</v>
      </c>
      <c r="BP13" s="1" t="s">
        <v>36</v>
      </c>
      <c r="BQ13" s="1" t="s">
        <v>36</v>
      </c>
      <c r="BR13" s="1" t="s">
        <v>36</v>
      </c>
      <c r="BS13" s="1" t="s">
        <v>36</v>
      </c>
      <c r="BT13" s="1" t="s">
        <v>36</v>
      </c>
      <c r="BU13" s="1" t="s">
        <v>36</v>
      </c>
      <c r="BV13" s="1" t="s">
        <v>36</v>
      </c>
      <c r="BW13" s="1" t="s">
        <v>36</v>
      </c>
      <c r="BX13" s="1" t="s">
        <v>36</v>
      </c>
      <c r="BY13" s="1" t="s">
        <v>36</v>
      </c>
      <c r="BZ13" s="1" t="s">
        <v>36</v>
      </c>
      <c r="CA13" s="1" t="s">
        <v>36</v>
      </c>
      <c r="CB13" s="1" t="s">
        <v>36</v>
      </c>
      <c r="CC13" s="1" t="s">
        <v>36</v>
      </c>
      <c r="CD13" s="1" t="s">
        <v>36</v>
      </c>
      <c r="CE13" s="1" t="s">
        <v>36</v>
      </c>
      <c r="CF13" s="28">
        <f>(F13+H13+J13+L13+N13+P13+R13+T13+V13+X13+Z13+AB13+AD13+AF13+AH13+AJ13+AL13+AP13+AR13+AT13+AX13+AN13)/22</f>
        <v>98.454545454545453</v>
      </c>
      <c r="CG13" s="28">
        <f>(G13+I13+K13+M13+O13+Q13+S13+U13+W13+Y13+AA13+AC13+AE13+AG13+AI13+AK13+AM13+AQ13+AS13+AU13+AY13+AO13)/22</f>
        <v>100</v>
      </c>
    </row>
    <row r="14" spans="1:85" ht="30" x14ac:dyDescent="0.25">
      <c r="A14" s="38"/>
      <c r="B14" s="15" t="s">
        <v>21</v>
      </c>
      <c r="C14" s="8" t="s">
        <v>2</v>
      </c>
      <c r="D14" s="13">
        <v>61</v>
      </c>
      <c r="E14" s="14">
        <v>61</v>
      </c>
      <c r="F14" s="25">
        <v>79</v>
      </c>
      <c r="G14" s="19">
        <v>79</v>
      </c>
      <c r="H14" s="19">
        <v>43</v>
      </c>
      <c r="I14" s="19">
        <v>43</v>
      </c>
      <c r="J14" s="19">
        <v>22</v>
      </c>
      <c r="K14" s="19">
        <v>22</v>
      </c>
      <c r="L14" s="19">
        <v>70</v>
      </c>
      <c r="M14" s="19">
        <v>70</v>
      </c>
      <c r="N14" s="19">
        <v>64</v>
      </c>
      <c r="O14" s="19">
        <v>64</v>
      </c>
      <c r="P14" s="19">
        <v>37</v>
      </c>
      <c r="Q14" s="19">
        <v>37</v>
      </c>
      <c r="R14" s="19">
        <v>90</v>
      </c>
      <c r="S14" s="19">
        <v>90</v>
      </c>
      <c r="T14" s="19">
        <v>61</v>
      </c>
      <c r="U14" s="19">
        <v>61</v>
      </c>
      <c r="V14" s="19">
        <v>64</v>
      </c>
      <c r="W14" s="19">
        <v>64</v>
      </c>
      <c r="X14" s="19">
        <v>100</v>
      </c>
      <c r="Y14" s="19">
        <v>100</v>
      </c>
      <c r="Z14" s="19">
        <v>70</v>
      </c>
      <c r="AA14" s="19">
        <v>70</v>
      </c>
      <c r="AB14" s="19">
        <v>41</v>
      </c>
      <c r="AC14" s="19">
        <v>41</v>
      </c>
      <c r="AD14" s="19">
        <v>53</v>
      </c>
      <c r="AE14" s="19">
        <v>53</v>
      </c>
      <c r="AF14" s="19">
        <v>64</v>
      </c>
      <c r="AG14" s="19">
        <v>64</v>
      </c>
      <c r="AH14" s="19">
        <v>71</v>
      </c>
      <c r="AI14" s="19">
        <v>71</v>
      </c>
      <c r="AJ14" s="19">
        <v>48</v>
      </c>
      <c r="AK14" s="19">
        <v>48</v>
      </c>
      <c r="AL14" s="19">
        <v>67</v>
      </c>
      <c r="AM14" s="19">
        <v>67</v>
      </c>
      <c r="AN14" s="19">
        <v>57</v>
      </c>
      <c r="AO14" s="19">
        <v>57</v>
      </c>
      <c r="AP14" s="19">
        <v>71</v>
      </c>
      <c r="AQ14" s="19">
        <v>71</v>
      </c>
      <c r="AR14" s="19">
        <v>59</v>
      </c>
      <c r="AS14" s="19">
        <v>59</v>
      </c>
      <c r="AT14" s="19">
        <v>59</v>
      </c>
      <c r="AU14" s="19">
        <v>59</v>
      </c>
      <c r="AV14" s="1" t="s">
        <v>36</v>
      </c>
      <c r="AW14" s="1" t="s">
        <v>36</v>
      </c>
      <c r="AX14" s="19">
        <v>60</v>
      </c>
      <c r="AY14" s="19">
        <v>60</v>
      </c>
      <c r="AZ14" s="1" t="s">
        <v>36</v>
      </c>
      <c r="BA14" s="1" t="s">
        <v>36</v>
      </c>
      <c r="BB14" s="1" t="s">
        <v>36</v>
      </c>
      <c r="BC14" s="1" t="s">
        <v>36</v>
      </c>
      <c r="BD14" s="1" t="s">
        <v>36</v>
      </c>
      <c r="BE14" s="1" t="s">
        <v>36</v>
      </c>
      <c r="BF14" s="1" t="s">
        <v>36</v>
      </c>
      <c r="BG14" s="1" t="s">
        <v>36</v>
      </c>
      <c r="BH14" s="1" t="s">
        <v>36</v>
      </c>
      <c r="BI14" s="1" t="s">
        <v>36</v>
      </c>
      <c r="BJ14" s="1" t="s">
        <v>36</v>
      </c>
      <c r="BK14" s="1" t="s">
        <v>36</v>
      </c>
      <c r="BL14" s="1" t="s">
        <v>36</v>
      </c>
      <c r="BM14" s="1" t="s">
        <v>36</v>
      </c>
      <c r="BN14" s="1" t="s">
        <v>36</v>
      </c>
      <c r="BO14" s="1" t="s">
        <v>36</v>
      </c>
      <c r="BP14" s="1" t="s">
        <v>36</v>
      </c>
      <c r="BQ14" s="1" t="s">
        <v>36</v>
      </c>
      <c r="BR14" s="1" t="s">
        <v>36</v>
      </c>
      <c r="BS14" s="1" t="s">
        <v>36</v>
      </c>
      <c r="BT14" s="1" t="s">
        <v>36</v>
      </c>
      <c r="BU14" s="1" t="s">
        <v>36</v>
      </c>
      <c r="BV14" s="1" t="s">
        <v>36</v>
      </c>
      <c r="BW14" s="1" t="s">
        <v>36</v>
      </c>
      <c r="BX14" s="1" t="s">
        <v>36</v>
      </c>
      <c r="BY14" s="1" t="s">
        <v>36</v>
      </c>
      <c r="BZ14" s="1" t="s">
        <v>36</v>
      </c>
      <c r="CA14" s="1" t="s">
        <v>36</v>
      </c>
      <c r="CB14" s="1" t="s">
        <v>36</v>
      </c>
      <c r="CC14" s="1" t="s">
        <v>36</v>
      </c>
      <c r="CD14" s="1" t="s">
        <v>36</v>
      </c>
      <c r="CE14" s="1" t="s">
        <v>36</v>
      </c>
      <c r="CF14" s="28">
        <f t="shared" ref="CF14:CF19" si="0">(F14+H14+J14+L14+N14+P14+R14+T14+V14+X14+Z14+AB14+AD14+AF14+AH14+AJ14+AL14+AP14+AR14+AT14+AX14+AN14)/22</f>
        <v>61.363636363636367</v>
      </c>
      <c r="CG14" s="28">
        <f t="shared" ref="CG14:CG19" si="1">(G14+I14+K14+M14+O14+Q14+S14+U14+W14+Y14+AA14+AC14+AE14+AG14+AI14+AK14+AM14+AQ14+AS14+AU14+AY14+AO14)/22</f>
        <v>61.363636363636367</v>
      </c>
    </row>
    <row r="15" spans="1:85" ht="45" x14ac:dyDescent="0.25">
      <c r="A15" s="38"/>
      <c r="B15" s="15" t="s">
        <v>22</v>
      </c>
      <c r="C15" s="8" t="s">
        <v>2</v>
      </c>
      <c r="D15" s="13">
        <v>98</v>
      </c>
      <c r="E15" s="14">
        <v>100</v>
      </c>
      <c r="F15" s="26">
        <v>93</v>
      </c>
      <c r="G15" s="20">
        <v>100</v>
      </c>
      <c r="H15" s="20">
        <v>100</v>
      </c>
      <c r="I15" s="20">
        <v>100</v>
      </c>
      <c r="J15" s="20">
        <v>100</v>
      </c>
      <c r="K15" s="20">
        <v>100</v>
      </c>
      <c r="L15" s="20">
        <v>100</v>
      </c>
      <c r="M15" s="20">
        <v>100</v>
      </c>
      <c r="N15" s="20">
        <v>100</v>
      </c>
      <c r="O15" s="20">
        <v>100</v>
      </c>
      <c r="P15" s="20">
        <v>95</v>
      </c>
      <c r="Q15" s="20">
        <v>100</v>
      </c>
      <c r="R15" s="20">
        <v>100</v>
      </c>
      <c r="S15" s="20">
        <v>100</v>
      </c>
      <c r="T15" s="20">
        <v>100</v>
      </c>
      <c r="U15" s="20">
        <v>100</v>
      </c>
      <c r="V15" s="20">
        <v>96</v>
      </c>
      <c r="W15" s="20">
        <v>100</v>
      </c>
      <c r="X15" s="20">
        <v>100</v>
      </c>
      <c r="Y15" s="20">
        <v>100</v>
      </c>
      <c r="Z15" s="20">
        <v>95</v>
      </c>
      <c r="AA15" s="20">
        <v>100</v>
      </c>
      <c r="AB15" s="20">
        <v>96</v>
      </c>
      <c r="AC15" s="20">
        <v>100</v>
      </c>
      <c r="AD15" s="20">
        <v>100</v>
      </c>
      <c r="AE15" s="20">
        <v>100</v>
      </c>
      <c r="AF15" s="20">
        <v>100</v>
      </c>
      <c r="AG15" s="20">
        <v>100</v>
      </c>
      <c r="AH15" s="20">
        <v>100</v>
      </c>
      <c r="AI15" s="20">
        <v>100</v>
      </c>
      <c r="AJ15" s="20">
        <v>100</v>
      </c>
      <c r="AK15" s="20">
        <v>100</v>
      </c>
      <c r="AL15" s="20">
        <v>100</v>
      </c>
      <c r="AM15" s="20">
        <v>100</v>
      </c>
      <c r="AN15" s="20">
        <v>95</v>
      </c>
      <c r="AO15" s="20">
        <v>100</v>
      </c>
      <c r="AP15" s="20">
        <v>100</v>
      </c>
      <c r="AQ15" s="20">
        <v>100</v>
      </c>
      <c r="AR15" s="20">
        <v>100</v>
      </c>
      <c r="AS15" s="20">
        <v>100</v>
      </c>
      <c r="AT15" s="20">
        <v>98</v>
      </c>
      <c r="AU15" s="20">
        <v>100</v>
      </c>
      <c r="AV15" s="1" t="s">
        <v>36</v>
      </c>
      <c r="AW15" s="1" t="s">
        <v>36</v>
      </c>
      <c r="AX15" s="19">
        <v>98</v>
      </c>
      <c r="AY15" s="19">
        <v>100</v>
      </c>
      <c r="AZ15" s="1" t="s">
        <v>36</v>
      </c>
      <c r="BA15" s="1" t="s">
        <v>36</v>
      </c>
      <c r="BB15" s="1" t="s">
        <v>36</v>
      </c>
      <c r="BC15" s="1" t="s">
        <v>36</v>
      </c>
      <c r="BD15" s="1" t="s">
        <v>36</v>
      </c>
      <c r="BE15" s="1" t="s">
        <v>36</v>
      </c>
      <c r="BF15" s="1" t="s">
        <v>36</v>
      </c>
      <c r="BG15" s="1" t="s">
        <v>36</v>
      </c>
      <c r="BH15" s="1" t="s">
        <v>36</v>
      </c>
      <c r="BI15" s="1" t="s">
        <v>36</v>
      </c>
      <c r="BJ15" s="1" t="s">
        <v>36</v>
      </c>
      <c r="BK15" s="1" t="s">
        <v>36</v>
      </c>
      <c r="BL15" s="1" t="s">
        <v>36</v>
      </c>
      <c r="BM15" s="1" t="s">
        <v>36</v>
      </c>
      <c r="BN15" s="1" t="s">
        <v>36</v>
      </c>
      <c r="BO15" s="1" t="s">
        <v>36</v>
      </c>
      <c r="BP15" s="1" t="s">
        <v>36</v>
      </c>
      <c r="BQ15" s="1" t="s">
        <v>36</v>
      </c>
      <c r="BR15" s="1" t="s">
        <v>36</v>
      </c>
      <c r="BS15" s="1" t="s">
        <v>36</v>
      </c>
      <c r="BT15" s="1" t="s">
        <v>36</v>
      </c>
      <c r="BU15" s="1" t="s">
        <v>36</v>
      </c>
      <c r="BV15" s="1" t="s">
        <v>36</v>
      </c>
      <c r="BW15" s="1" t="s">
        <v>36</v>
      </c>
      <c r="BX15" s="1" t="s">
        <v>36</v>
      </c>
      <c r="BY15" s="1" t="s">
        <v>36</v>
      </c>
      <c r="BZ15" s="1" t="s">
        <v>36</v>
      </c>
      <c r="CA15" s="1" t="s">
        <v>36</v>
      </c>
      <c r="CB15" s="1" t="s">
        <v>36</v>
      </c>
      <c r="CC15" s="1" t="s">
        <v>36</v>
      </c>
      <c r="CD15" s="1" t="s">
        <v>36</v>
      </c>
      <c r="CE15" s="1" t="s">
        <v>36</v>
      </c>
      <c r="CF15" s="28">
        <f t="shared" si="0"/>
        <v>98.454545454545453</v>
      </c>
      <c r="CG15" s="28">
        <f t="shared" si="1"/>
        <v>100</v>
      </c>
    </row>
    <row r="16" spans="1:85" ht="30" x14ac:dyDescent="0.25">
      <c r="A16" s="38"/>
      <c r="B16" s="15" t="s">
        <v>23</v>
      </c>
      <c r="C16" s="8" t="s">
        <v>2</v>
      </c>
      <c r="D16" s="13">
        <v>100</v>
      </c>
      <c r="E16" s="14">
        <v>100</v>
      </c>
      <c r="F16" s="26">
        <v>100</v>
      </c>
      <c r="G16" s="20">
        <v>100</v>
      </c>
      <c r="H16" s="20">
        <v>100</v>
      </c>
      <c r="I16" s="20">
        <v>100</v>
      </c>
      <c r="J16" s="20">
        <v>100</v>
      </c>
      <c r="K16" s="20">
        <v>100</v>
      </c>
      <c r="L16" s="20">
        <v>100</v>
      </c>
      <c r="M16" s="20">
        <v>100</v>
      </c>
      <c r="N16" s="20">
        <v>100</v>
      </c>
      <c r="O16" s="20">
        <v>100</v>
      </c>
      <c r="P16" s="20">
        <v>100</v>
      </c>
      <c r="Q16" s="20">
        <v>100</v>
      </c>
      <c r="R16" s="20">
        <v>100</v>
      </c>
      <c r="S16" s="20">
        <v>100</v>
      </c>
      <c r="T16" s="20">
        <v>100</v>
      </c>
      <c r="U16" s="20">
        <v>100</v>
      </c>
      <c r="V16" s="20">
        <v>100</v>
      </c>
      <c r="W16" s="20">
        <v>100</v>
      </c>
      <c r="X16" s="20">
        <v>100</v>
      </c>
      <c r="Y16" s="20">
        <v>100</v>
      </c>
      <c r="Z16" s="20">
        <v>100</v>
      </c>
      <c r="AA16" s="20">
        <v>100</v>
      </c>
      <c r="AB16" s="20">
        <v>100</v>
      </c>
      <c r="AC16" s="20">
        <v>100</v>
      </c>
      <c r="AD16" s="20">
        <v>100</v>
      </c>
      <c r="AE16" s="20">
        <v>100</v>
      </c>
      <c r="AF16" s="20">
        <v>100</v>
      </c>
      <c r="AG16" s="20">
        <v>100</v>
      </c>
      <c r="AH16" s="20">
        <v>100</v>
      </c>
      <c r="AI16" s="20">
        <v>100</v>
      </c>
      <c r="AJ16" s="20">
        <v>100</v>
      </c>
      <c r="AK16" s="20">
        <v>100</v>
      </c>
      <c r="AL16" s="20">
        <v>100</v>
      </c>
      <c r="AM16" s="20">
        <v>100</v>
      </c>
      <c r="AN16" s="20">
        <v>100</v>
      </c>
      <c r="AO16" s="20">
        <v>100</v>
      </c>
      <c r="AP16" s="20">
        <v>100</v>
      </c>
      <c r="AQ16" s="20">
        <v>100</v>
      </c>
      <c r="AR16" s="20">
        <v>100</v>
      </c>
      <c r="AS16" s="20">
        <v>100</v>
      </c>
      <c r="AT16" s="20">
        <v>100</v>
      </c>
      <c r="AU16" s="20">
        <v>100</v>
      </c>
      <c r="AV16" s="1" t="s">
        <v>36</v>
      </c>
      <c r="AW16" s="1" t="s">
        <v>36</v>
      </c>
      <c r="AX16" s="19">
        <v>100</v>
      </c>
      <c r="AY16" s="19">
        <v>100</v>
      </c>
      <c r="AZ16" s="1" t="s">
        <v>36</v>
      </c>
      <c r="BA16" s="1" t="s">
        <v>36</v>
      </c>
      <c r="BB16" s="1" t="s">
        <v>36</v>
      </c>
      <c r="BC16" s="1" t="s">
        <v>36</v>
      </c>
      <c r="BD16" s="1" t="s">
        <v>36</v>
      </c>
      <c r="BE16" s="1" t="s">
        <v>36</v>
      </c>
      <c r="BF16" s="1" t="s">
        <v>36</v>
      </c>
      <c r="BG16" s="1" t="s">
        <v>36</v>
      </c>
      <c r="BH16" s="1" t="s">
        <v>36</v>
      </c>
      <c r="BI16" s="1" t="s">
        <v>36</v>
      </c>
      <c r="BJ16" s="1" t="s">
        <v>36</v>
      </c>
      <c r="BK16" s="1" t="s">
        <v>36</v>
      </c>
      <c r="BL16" s="1" t="s">
        <v>36</v>
      </c>
      <c r="BM16" s="1" t="s">
        <v>36</v>
      </c>
      <c r="BN16" s="1" t="s">
        <v>36</v>
      </c>
      <c r="BO16" s="1" t="s">
        <v>36</v>
      </c>
      <c r="BP16" s="1" t="s">
        <v>36</v>
      </c>
      <c r="BQ16" s="1" t="s">
        <v>36</v>
      </c>
      <c r="BR16" s="1" t="s">
        <v>36</v>
      </c>
      <c r="BS16" s="1" t="s">
        <v>36</v>
      </c>
      <c r="BT16" s="1" t="s">
        <v>36</v>
      </c>
      <c r="BU16" s="1" t="s">
        <v>36</v>
      </c>
      <c r="BV16" s="1" t="s">
        <v>36</v>
      </c>
      <c r="BW16" s="1" t="s">
        <v>36</v>
      </c>
      <c r="BX16" s="1" t="s">
        <v>36</v>
      </c>
      <c r="BY16" s="1" t="s">
        <v>36</v>
      </c>
      <c r="BZ16" s="1" t="s">
        <v>36</v>
      </c>
      <c r="CA16" s="1" t="s">
        <v>36</v>
      </c>
      <c r="CB16" s="1" t="s">
        <v>36</v>
      </c>
      <c r="CC16" s="1" t="s">
        <v>36</v>
      </c>
      <c r="CD16" s="1" t="s">
        <v>36</v>
      </c>
      <c r="CE16" s="1" t="s">
        <v>36</v>
      </c>
      <c r="CF16" s="28">
        <f t="shared" si="0"/>
        <v>100</v>
      </c>
      <c r="CG16" s="28">
        <f t="shared" si="1"/>
        <v>100</v>
      </c>
    </row>
    <row r="17" spans="1:85" ht="30" x14ac:dyDescent="0.25">
      <c r="A17" s="38"/>
      <c r="B17" s="15" t="s">
        <v>24</v>
      </c>
      <c r="C17" s="8" t="s">
        <v>2</v>
      </c>
      <c r="D17" s="13">
        <v>100</v>
      </c>
      <c r="E17" s="14">
        <v>100</v>
      </c>
      <c r="F17" s="26">
        <v>100</v>
      </c>
      <c r="G17" s="20">
        <v>100</v>
      </c>
      <c r="H17" s="20">
        <v>100</v>
      </c>
      <c r="I17" s="20">
        <v>100</v>
      </c>
      <c r="J17" s="20">
        <v>100</v>
      </c>
      <c r="K17" s="20">
        <v>100</v>
      </c>
      <c r="L17" s="20">
        <v>100</v>
      </c>
      <c r="M17" s="20">
        <v>100</v>
      </c>
      <c r="N17" s="20">
        <v>100</v>
      </c>
      <c r="O17" s="20">
        <v>100</v>
      </c>
      <c r="P17" s="20">
        <v>100</v>
      </c>
      <c r="Q17" s="20">
        <v>100</v>
      </c>
      <c r="R17" s="20">
        <v>100</v>
      </c>
      <c r="S17" s="20">
        <v>100</v>
      </c>
      <c r="T17" s="20">
        <v>100</v>
      </c>
      <c r="U17" s="20">
        <v>100</v>
      </c>
      <c r="V17" s="20">
        <v>100</v>
      </c>
      <c r="W17" s="20">
        <v>100</v>
      </c>
      <c r="X17" s="20">
        <v>100</v>
      </c>
      <c r="Y17" s="20">
        <v>100</v>
      </c>
      <c r="Z17" s="20">
        <v>100</v>
      </c>
      <c r="AA17" s="20">
        <v>100</v>
      </c>
      <c r="AB17" s="20">
        <v>100</v>
      </c>
      <c r="AC17" s="20">
        <v>100</v>
      </c>
      <c r="AD17" s="20">
        <v>100</v>
      </c>
      <c r="AE17" s="20">
        <v>100</v>
      </c>
      <c r="AF17" s="20">
        <v>100</v>
      </c>
      <c r="AG17" s="20">
        <v>100</v>
      </c>
      <c r="AH17" s="20">
        <v>100</v>
      </c>
      <c r="AI17" s="20">
        <v>100</v>
      </c>
      <c r="AJ17" s="20">
        <v>100</v>
      </c>
      <c r="AK17" s="20">
        <v>100</v>
      </c>
      <c r="AL17" s="20">
        <v>100</v>
      </c>
      <c r="AM17" s="20">
        <v>100</v>
      </c>
      <c r="AN17" s="20">
        <v>100</v>
      </c>
      <c r="AO17" s="20">
        <v>100</v>
      </c>
      <c r="AP17" s="20">
        <v>100</v>
      </c>
      <c r="AQ17" s="20">
        <v>100</v>
      </c>
      <c r="AR17" s="20">
        <v>100</v>
      </c>
      <c r="AS17" s="20">
        <v>100</v>
      </c>
      <c r="AT17" s="20">
        <v>100</v>
      </c>
      <c r="AU17" s="20">
        <v>100</v>
      </c>
      <c r="AV17" s="1" t="s">
        <v>36</v>
      </c>
      <c r="AW17" s="1" t="s">
        <v>36</v>
      </c>
      <c r="AX17" s="19">
        <v>100</v>
      </c>
      <c r="AY17" s="19">
        <v>100</v>
      </c>
      <c r="AZ17" s="1" t="s">
        <v>36</v>
      </c>
      <c r="BA17" s="1" t="s">
        <v>36</v>
      </c>
      <c r="BB17" s="1" t="s">
        <v>36</v>
      </c>
      <c r="BC17" s="1" t="s">
        <v>36</v>
      </c>
      <c r="BD17" s="1" t="s">
        <v>36</v>
      </c>
      <c r="BE17" s="1" t="s">
        <v>36</v>
      </c>
      <c r="BF17" s="1" t="s">
        <v>36</v>
      </c>
      <c r="BG17" s="1" t="s">
        <v>36</v>
      </c>
      <c r="BH17" s="1" t="s">
        <v>36</v>
      </c>
      <c r="BI17" s="1" t="s">
        <v>36</v>
      </c>
      <c r="BJ17" s="1" t="s">
        <v>36</v>
      </c>
      <c r="BK17" s="1" t="s">
        <v>36</v>
      </c>
      <c r="BL17" s="1" t="s">
        <v>36</v>
      </c>
      <c r="BM17" s="1" t="s">
        <v>36</v>
      </c>
      <c r="BN17" s="1" t="s">
        <v>36</v>
      </c>
      <c r="BO17" s="1" t="s">
        <v>36</v>
      </c>
      <c r="BP17" s="1" t="s">
        <v>36</v>
      </c>
      <c r="BQ17" s="1" t="s">
        <v>36</v>
      </c>
      <c r="BR17" s="1" t="s">
        <v>36</v>
      </c>
      <c r="BS17" s="1" t="s">
        <v>36</v>
      </c>
      <c r="BT17" s="1" t="s">
        <v>36</v>
      </c>
      <c r="BU17" s="1" t="s">
        <v>36</v>
      </c>
      <c r="BV17" s="1" t="s">
        <v>36</v>
      </c>
      <c r="BW17" s="1" t="s">
        <v>36</v>
      </c>
      <c r="BX17" s="1" t="s">
        <v>36</v>
      </c>
      <c r="BY17" s="1" t="s">
        <v>36</v>
      </c>
      <c r="BZ17" s="1" t="s">
        <v>36</v>
      </c>
      <c r="CA17" s="1" t="s">
        <v>36</v>
      </c>
      <c r="CB17" s="1" t="s">
        <v>36</v>
      </c>
      <c r="CC17" s="1" t="s">
        <v>36</v>
      </c>
      <c r="CD17" s="1" t="s">
        <v>36</v>
      </c>
      <c r="CE17" s="1" t="s">
        <v>36</v>
      </c>
      <c r="CF17" s="28">
        <f t="shared" si="0"/>
        <v>100</v>
      </c>
      <c r="CG17" s="28">
        <f t="shared" si="1"/>
        <v>100</v>
      </c>
    </row>
    <row r="18" spans="1:85" ht="30" x14ac:dyDescent="0.25">
      <c r="A18" s="38"/>
      <c r="B18" s="15" t="s">
        <v>18</v>
      </c>
      <c r="C18" s="8" t="s">
        <v>2</v>
      </c>
      <c r="D18" s="11">
        <v>95</v>
      </c>
      <c r="E18" s="12">
        <v>100</v>
      </c>
      <c r="F18" s="26">
        <v>100</v>
      </c>
      <c r="G18" s="20">
        <v>100</v>
      </c>
      <c r="H18" s="20">
        <v>100</v>
      </c>
      <c r="I18" s="20">
        <v>100</v>
      </c>
      <c r="J18" s="20">
        <v>100</v>
      </c>
      <c r="K18" s="20">
        <v>100</v>
      </c>
      <c r="L18" s="20">
        <v>87</v>
      </c>
      <c r="M18" s="20">
        <v>100</v>
      </c>
      <c r="N18" s="20">
        <v>92</v>
      </c>
      <c r="O18" s="20">
        <v>100</v>
      </c>
      <c r="P18" s="20">
        <v>100</v>
      </c>
      <c r="Q18" s="20">
        <v>100</v>
      </c>
      <c r="R18" s="20">
        <v>100</v>
      </c>
      <c r="S18" s="20">
        <v>100</v>
      </c>
      <c r="T18" s="20">
        <v>100</v>
      </c>
      <c r="U18" s="20">
        <v>100</v>
      </c>
      <c r="V18" s="20">
        <v>100</v>
      </c>
      <c r="W18" s="20">
        <v>100</v>
      </c>
      <c r="X18" s="20">
        <v>100</v>
      </c>
      <c r="Y18" s="20">
        <v>100</v>
      </c>
      <c r="Z18" s="20">
        <v>100</v>
      </c>
      <c r="AA18" s="20">
        <v>100</v>
      </c>
      <c r="AB18" s="20">
        <v>76</v>
      </c>
      <c r="AC18" s="20">
        <v>100</v>
      </c>
      <c r="AD18" s="20">
        <v>90</v>
      </c>
      <c r="AE18" s="20">
        <v>100</v>
      </c>
      <c r="AF18" s="20">
        <v>100</v>
      </c>
      <c r="AG18" s="20">
        <v>100</v>
      </c>
      <c r="AH18" s="20">
        <v>90.9</v>
      </c>
      <c r="AI18" s="20">
        <v>100</v>
      </c>
      <c r="AJ18" s="20">
        <v>92</v>
      </c>
      <c r="AK18" s="20">
        <v>100</v>
      </c>
      <c r="AL18" s="20">
        <v>91</v>
      </c>
      <c r="AM18" s="20">
        <v>100</v>
      </c>
      <c r="AN18" s="20">
        <v>100</v>
      </c>
      <c r="AO18" s="20">
        <v>100</v>
      </c>
      <c r="AP18" s="20">
        <v>83</v>
      </c>
      <c r="AQ18" s="20">
        <v>100</v>
      </c>
      <c r="AR18" s="20">
        <v>93</v>
      </c>
      <c r="AS18" s="20">
        <v>100</v>
      </c>
      <c r="AT18" s="20">
        <v>100</v>
      </c>
      <c r="AU18" s="20">
        <v>100</v>
      </c>
      <c r="AV18" s="1" t="s">
        <v>36</v>
      </c>
      <c r="AW18" s="1" t="s">
        <v>36</v>
      </c>
      <c r="AX18" s="19">
        <v>100</v>
      </c>
      <c r="AY18" s="19">
        <v>100</v>
      </c>
      <c r="AZ18" s="1" t="s">
        <v>36</v>
      </c>
      <c r="BA18" s="1" t="s">
        <v>36</v>
      </c>
      <c r="BB18" s="1" t="s">
        <v>36</v>
      </c>
      <c r="BC18" s="1" t="s">
        <v>36</v>
      </c>
      <c r="BD18" s="1" t="s">
        <v>36</v>
      </c>
      <c r="BE18" s="1" t="s">
        <v>36</v>
      </c>
      <c r="BF18" s="1" t="s">
        <v>36</v>
      </c>
      <c r="BG18" s="1" t="s">
        <v>36</v>
      </c>
      <c r="BH18" s="1" t="s">
        <v>36</v>
      </c>
      <c r="BI18" s="1" t="s">
        <v>36</v>
      </c>
      <c r="BJ18" s="1" t="s">
        <v>36</v>
      </c>
      <c r="BK18" s="1" t="s">
        <v>36</v>
      </c>
      <c r="BL18" s="1" t="s">
        <v>36</v>
      </c>
      <c r="BM18" s="1" t="s">
        <v>36</v>
      </c>
      <c r="BN18" s="1" t="s">
        <v>36</v>
      </c>
      <c r="BO18" s="1" t="s">
        <v>36</v>
      </c>
      <c r="BP18" s="1" t="s">
        <v>36</v>
      </c>
      <c r="BQ18" s="1" t="s">
        <v>36</v>
      </c>
      <c r="BR18" s="1" t="s">
        <v>36</v>
      </c>
      <c r="BS18" s="1" t="s">
        <v>36</v>
      </c>
      <c r="BT18" s="1" t="s">
        <v>36</v>
      </c>
      <c r="BU18" s="1" t="s">
        <v>36</v>
      </c>
      <c r="BV18" s="1" t="s">
        <v>36</v>
      </c>
      <c r="BW18" s="1" t="s">
        <v>36</v>
      </c>
      <c r="BX18" s="1" t="s">
        <v>36</v>
      </c>
      <c r="BY18" s="1" t="s">
        <v>36</v>
      </c>
      <c r="BZ18" s="1" t="s">
        <v>36</v>
      </c>
      <c r="CA18" s="1" t="s">
        <v>36</v>
      </c>
      <c r="CB18" s="1" t="s">
        <v>36</v>
      </c>
      <c r="CC18" s="1" t="s">
        <v>36</v>
      </c>
      <c r="CD18" s="1" t="s">
        <v>36</v>
      </c>
      <c r="CE18" s="1" t="s">
        <v>36</v>
      </c>
      <c r="CF18" s="28">
        <f t="shared" si="0"/>
        <v>95.222727272727283</v>
      </c>
      <c r="CG18" s="28">
        <f>(G18+I18+K18+M18+O18+Q18+S18+U18+W18+Y18+AA18+AC18+AE18+AG18+AI18+AK18+AM18+AQ18+AS18+AU18+AY18+AO18)/22</f>
        <v>100</v>
      </c>
    </row>
    <row r="19" spans="1:85" ht="30" customHeight="1" x14ac:dyDescent="0.25">
      <c r="A19" s="38"/>
      <c r="B19" s="15" t="s">
        <v>25</v>
      </c>
      <c r="C19" s="8" t="s">
        <v>2</v>
      </c>
      <c r="D19" s="11">
        <v>100</v>
      </c>
      <c r="E19" s="12">
        <v>100</v>
      </c>
      <c r="F19" s="26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" t="s">
        <v>36</v>
      </c>
      <c r="AW19" s="1" t="s">
        <v>36</v>
      </c>
      <c r="AX19" s="19"/>
      <c r="AY19" s="19"/>
      <c r="AZ19" s="1" t="s">
        <v>36</v>
      </c>
      <c r="BA19" s="1" t="s">
        <v>36</v>
      </c>
      <c r="BB19" s="1" t="s">
        <v>36</v>
      </c>
      <c r="BC19" s="1" t="s">
        <v>36</v>
      </c>
      <c r="BD19" s="1" t="s">
        <v>36</v>
      </c>
      <c r="BE19" s="1" t="s">
        <v>36</v>
      </c>
      <c r="BF19" s="1" t="s">
        <v>36</v>
      </c>
      <c r="BG19" s="1" t="s">
        <v>36</v>
      </c>
      <c r="BH19" s="1" t="s">
        <v>36</v>
      </c>
      <c r="BI19" s="1" t="s">
        <v>36</v>
      </c>
      <c r="BJ19" s="1" t="s">
        <v>36</v>
      </c>
      <c r="BK19" s="1" t="s">
        <v>36</v>
      </c>
      <c r="BL19" s="1" t="s">
        <v>36</v>
      </c>
      <c r="BM19" s="1" t="s">
        <v>36</v>
      </c>
      <c r="BN19" s="1" t="s">
        <v>36</v>
      </c>
      <c r="BO19" s="1" t="s">
        <v>36</v>
      </c>
      <c r="BP19" s="1" t="s">
        <v>36</v>
      </c>
      <c r="BQ19" s="1" t="s">
        <v>36</v>
      </c>
      <c r="BR19" s="1" t="s">
        <v>36</v>
      </c>
      <c r="BS19" s="1" t="s">
        <v>36</v>
      </c>
      <c r="BT19" s="1" t="s">
        <v>36</v>
      </c>
      <c r="BU19" s="1" t="s">
        <v>36</v>
      </c>
      <c r="BV19" s="1" t="s">
        <v>36</v>
      </c>
      <c r="BW19" s="1" t="s">
        <v>36</v>
      </c>
      <c r="BX19" s="1" t="s">
        <v>36</v>
      </c>
      <c r="BY19" s="1" t="s">
        <v>36</v>
      </c>
      <c r="BZ19" s="1" t="s">
        <v>36</v>
      </c>
      <c r="CA19" s="1" t="s">
        <v>36</v>
      </c>
      <c r="CB19" s="1" t="s">
        <v>36</v>
      </c>
      <c r="CC19" s="1" t="s">
        <v>36</v>
      </c>
      <c r="CD19" s="1" t="s">
        <v>36</v>
      </c>
      <c r="CE19" s="1" t="s">
        <v>36</v>
      </c>
      <c r="CF19" s="28">
        <f t="shared" si="0"/>
        <v>0</v>
      </c>
      <c r="CG19" s="28">
        <f t="shared" si="1"/>
        <v>0</v>
      </c>
    </row>
    <row r="20" spans="1:85" ht="30" customHeight="1" x14ac:dyDescent="0.25">
      <c r="A20" s="1"/>
      <c r="B20" s="15" t="s">
        <v>37</v>
      </c>
      <c r="C20" s="8" t="s">
        <v>3</v>
      </c>
      <c r="D20" s="11">
        <v>844</v>
      </c>
      <c r="E20" s="12">
        <f>871</f>
        <v>871</v>
      </c>
      <c r="F20" s="24">
        <v>21</v>
      </c>
      <c r="G20" s="21">
        <v>17</v>
      </c>
      <c r="H20" s="21">
        <v>11</v>
      </c>
      <c r="I20" s="21">
        <v>11</v>
      </c>
      <c r="J20" s="21">
        <v>12</v>
      </c>
      <c r="K20" s="21">
        <v>11</v>
      </c>
      <c r="L20" s="21">
        <v>15</v>
      </c>
      <c r="M20" s="21">
        <v>12</v>
      </c>
      <c r="N20" s="21">
        <v>14</v>
      </c>
      <c r="O20" s="21">
        <v>11</v>
      </c>
      <c r="P20" s="21">
        <v>22</v>
      </c>
      <c r="Q20" s="21">
        <v>19</v>
      </c>
      <c r="R20" s="21">
        <v>15</v>
      </c>
      <c r="S20" s="21">
        <v>20</v>
      </c>
      <c r="T20" s="21">
        <v>36</v>
      </c>
      <c r="U20" s="21">
        <v>41</v>
      </c>
      <c r="V20" s="21">
        <v>37</v>
      </c>
      <c r="W20" s="21">
        <v>36</v>
      </c>
      <c r="X20" s="21">
        <v>16</v>
      </c>
      <c r="Y20" s="21">
        <v>16</v>
      </c>
      <c r="Z20" s="21">
        <v>24</v>
      </c>
      <c r="AA20" s="21">
        <v>21</v>
      </c>
      <c r="AB20" s="21">
        <v>42</v>
      </c>
      <c r="AC20" s="21">
        <v>50</v>
      </c>
      <c r="AD20" s="21">
        <v>29</v>
      </c>
      <c r="AE20" s="21">
        <v>35</v>
      </c>
      <c r="AF20" s="21">
        <v>17</v>
      </c>
      <c r="AG20" s="21">
        <v>18</v>
      </c>
      <c r="AH20" s="21">
        <v>20</v>
      </c>
      <c r="AI20" s="21">
        <v>19</v>
      </c>
      <c r="AJ20" s="21">
        <v>29</v>
      </c>
      <c r="AK20" s="21">
        <v>27</v>
      </c>
      <c r="AL20" s="21">
        <v>26</v>
      </c>
      <c r="AM20" s="21">
        <v>30</v>
      </c>
      <c r="AN20" s="21">
        <v>59</v>
      </c>
      <c r="AO20" s="21">
        <v>63</v>
      </c>
      <c r="AP20" s="21">
        <v>29</v>
      </c>
      <c r="AQ20" s="21">
        <v>29</v>
      </c>
      <c r="AR20" s="21">
        <v>72</v>
      </c>
      <c r="AS20" s="21">
        <v>82</v>
      </c>
      <c r="AT20" s="21">
        <v>68</v>
      </c>
      <c r="AU20" s="21">
        <v>64</v>
      </c>
      <c r="AV20" s="1" t="s">
        <v>36</v>
      </c>
      <c r="AW20" s="1" t="s">
        <v>36</v>
      </c>
      <c r="AX20" s="21">
        <v>230</v>
      </c>
      <c r="AY20" s="21">
        <v>239</v>
      </c>
      <c r="AZ20" s="1" t="s">
        <v>36</v>
      </c>
      <c r="BA20" s="1" t="s">
        <v>36</v>
      </c>
      <c r="BB20" s="1" t="s">
        <v>36</v>
      </c>
      <c r="BC20" s="1" t="s">
        <v>36</v>
      </c>
      <c r="BD20" s="1" t="s">
        <v>36</v>
      </c>
      <c r="BE20" s="1" t="s">
        <v>36</v>
      </c>
      <c r="BF20" s="1" t="s">
        <v>36</v>
      </c>
      <c r="BG20" s="1" t="s">
        <v>36</v>
      </c>
      <c r="BH20" s="1" t="s">
        <v>36</v>
      </c>
      <c r="BI20" s="1" t="s">
        <v>36</v>
      </c>
      <c r="BJ20" s="1" t="s">
        <v>36</v>
      </c>
      <c r="BK20" s="1" t="s">
        <v>36</v>
      </c>
      <c r="BL20" s="1" t="s">
        <v>36</v>
      </c>
      <c r="BM20" s="1" t="s">
        <v>36</v>
      </c>
      <c r="BN20" s="1" t="s">
        <v>36</v>
      </c>
      <c r="BO20" s="1" t="s">
        <v>36</v>
      </c>
      <c r="BP20" s="1" t="s">
        <v>36</v>
      </c>
      <c r="BQ20" s="1" t="s">
        <v>36</v>
      </c>
      <c r="BR20" s="1" t="s">
        <v>36</v>
      </c>
      <c r="BS20" s="1" t="s">
        <v>36</v>
      </c>
      <c r="BT20" s="1" t="s">
        <v>36</v>
      </c>
      <c r="BU20" s="1" t="s">
        <v>36</v>
      </c>
      <c r="BV20" s="1" t="s">
        <v>36</v>
      </c>
      <c r="BW20" s="1" t="s">
        <v>36</v>
      </c>
      <c r="BX20" s="1" t="s">
        <v>36</v>
      </c>
      <c r="BY20" s="1" t="s">
        <v>36</v>
      </c>
      <c r="BZ20" s="1" t="s">
        <v>36</v>
      </c>
      <c r="CA20" s="1" t="s">
        <v>36</v>
      </c>
      <c r="CB20" s="1" t="s">
        <v>36</v>
      </c>
      <c r="CC20" s="1" t="s">
        <v>36</v>
      </c>
      <c r="CD20" s="1" t="s">
        <v>36</v>
      </c>
      <c r="CE20" s="1" t="s">
        <v>36</v>
      </c>
      <c r="CF20" s="28">
        <f>F20+H20+J20+L20+N20+P20+R20+T20+V20+X20+Z20+AB20+AD20+AF20+AH20+AJ20+AL20+AP20+AR20+AT20+AX20+AN20</f>
        <v>844</v>
      </c>
      <c r="CG20" s="28">
        <f>G20+I20+K20+M20+O20+Q20+S20+U20+W20+Y20+AA20+AC20+AE20+AG20+AI20+AK20+AM20+AQ20+AS20+AU20+AY20+AO20</f>
        <v>871</v>
      </c>
    </row>
    <row r="21" spans="1:85" ht="28.5" x14ac:dyDescent="0.25">
      <c r="A21" s="38">
        <v>3</v>
      </c>
      <c r="B21" s="16" t="s">
        <v>26</v>
      </c>
      <c r="C21" s="8"/>
      <c r="D21" s="11"/>
      <c r="E21" s="12"/>
      <c r="F21" s="9" t="s">
        <v>36</v>
      </c>
      <c r="G21" s="1" t="s">
        <v>36</v>
      </c>
      <c r="H21" s="1" t="s">
        <v>36</v>
      </c>
      <c r="I21" s="1" t="s">
        <v>36</v>
      </c>
      <c r="J21" s="1" t="s">
        <v>36</v>
      </c>
      <c r="K21" s="1" t="s">
        <v>36</v>
      </c>
      <c r="L21" s="1" t="s">
        <v>36</v>
      </c>
      <c r="M21" s="1" t="s">
        <v>36</v>
      </c>
      <c r="N21" s="1" t="s">
        <v>36</v>
      </c>
      <c r="O21" s="1" t="s">
        <v>36</v>
      </c>
      <c r="P21" s="1" t="s">
        <v>36</v>
      </c>
      <c r="Q21" s="1" t="s">
        <v>36</v>
      </c>
      <c r="R21" s="1" t="s">
        <v>36</v>
      </c>
      <c r="S21" s="1" t="s">
        <v>36</v>
      </c>
      <c r="T21" s="1" t="s">
        <v>36</v>
      </c>
      <c r="U21" s="1" t="s">
        <v>36</v>
      </c>
      <c r="V21" s="1" t="s">
        <v>36</v>
      </c>
      <c r="W21" s="1" t="s">
        <v>36</v>
      </c>
      <c r="X21" s="1" t="s">
        <v>36</v>
      </c>
      <c r="Y21" s="1" t="s">
        <v>36</v>
      </c>
      <c r="Z21" s="1" t="s">
        <v>36</v>
      </c>
      <c r="AA21" s="1" t="s">
        <v>36</v>
      </c>
      <c r="AB21" s="1" t="s">
        <v>36</v>
      </c>
      <c r="AC21" s="1" t="s">
        <v>36</v>
      </c>
      <c r="AD21" s="1" t="s">
        <v>36</v>
      </c>
      <c r="AE21" s="1" t="s">
        <v>36</v>
      </c>
      <c r="AF21" s="1" t="s">
        <v>36</v>
      </c>
      <c r="AG21" s="1" t="s">
        <v>36</v>
      </c>
      <c r="AH21" s="1" t="s">
        <v>36</v>
      </c>
      <c r="AI21" s="1" t="s">
        <v>36</v>
      </c>
      <c r="AJ21" s="1" t="s">
        <v>36</v>
      </c>
      <c r="AK21" s="1" t="s">
        <v>36</v>
      </c>
      <c r="AL21" s="1" t="s">
        <v>36</v>
      </c>
      <c r="AM21" s="1" t="s">
        <v>36</v>
      </c>
      <c r="AN21" s="1" t="s">
        <v>36</v>
      </c>
      <c r="AO21" s="1" t="s">
        <v>36</v>
      </c>
      <c r="AP21" s="1" t="s">
        <v>36</v>
      </c>
      <c r="AQ21" s="1" t="s">
        <v>36</v>
      </c>
      <c r="AR21" s="1" t="s">
        <v>36</v>
      </c>
      <c r="AS21" s="1" t="s">
        <v>36</v>
      </c>
      <c r="AT21" s="1" t="s">
        <v>36</v>
      </c>
      <c r="AU21" s="1" t="s">
        <v>36</v>
      </c>
      <c r="AV21" s="1" t="s">
        <v>36</v>
      </c>
      <c r="AW21" s="1" t="s">
        <v>36</v>
      </c>
      <c r="AX21" s="1" t="s">
        <v>36</v>
      </c>
      <c r="AY21" s="1" t="s">
        <v>36</v>
      </c>
      <c r="AZ21" s="1" t="s">
        <v>36</v>
      </c>
      <c r="BA21" s="1" t="s">
        <v>36</v>
      </c>
      <c r="BB21" s="1" t="s">
        <v>36</v>
      </c>
      <c r="BC21" s="1" t="s">
        <v>36</v>
      </c>
      <c r="BD21" s="1" t="s">
        <v>36</v>
      </c>
      <c r="BE21" s="1" t="s">
        <v>36</v>
      </c>
      <c r="BF21" s="1" t="s">
        <v>36</v>
      </c>
      <c r="BG21" s="1" t="s">
        <v>36</v>
      </c>
      <c r="BH21" s="1" t="s">
        <v>36</v>
      </c>
      <c r="BI21" s="1" t="s">
        <v>36</v>
      </c>
      <c r="BJ21" s="1" t="s">
        <v>36</v>
      </c>
      <c r="BK21" s="1" t="s">
        <v>36</v>
      </c>
      <c r="BL21" s="1" t="s">
        <v>36</v>
      </c>
      <c r="BM21" s="1" t="s">
        <v>36</v>
      </c>
      <c r="BN21" s="1" t="s">
        <v>36</v>
      </c>
      <c r="BO21" s="1" t="s">
        <v>36</v>
      </c>
      <c r="BP21" s="1" t="s">
        <v>36</v>
      </c>
      <c r="BQ21" s="1" t="s">
        <v>36</v>
      </c>
      <c r="BR21" s="1" t="s">
        <v>36</v>
      </c>
      <c r="BS21" s="1" t="s">
        <v>36</v>
      </c>
      <c r="BT21" s="1" t="s">
        <v>36</v>
      </c>
      <c r="BU21" s="1" t="s">
        <v>36</v>
      </c>
      <c r="BV21" s="1" t="s">
        <v>36</v>
      </c>
      <c r="BW21" s="1" t="s">
        <v>36</v>
      </c>
      <c r="BX21" s="1" t="s">
        <v>36</v>
      </c>
      <c r="BY21" s="1" t="s">
        <v>36</v>
      </c>
      <c r="BZ21" s="1" t="s">
        <v>36</v>
      </c>
      <c r="CA21" s="1" t="s">
        <v>36</v>
      </c>
      <c r="CB21" s="1" t="s">
        <v>36</v>
      </c>
      <c r="CC21" s="1" t="s">
        <v>36</v>
      </c>
      <c r="CD21" s="1" t="s">
        <v>36</v>
      </c>
      <c r="CE21" s="1" t="s">
        <v>36</v>
      </c>
    </row>
    <row r="22" spans="1:85" ht="21" customHeight="1" x14ac:dyDescent="0.25">
      <c r="A22" s="38"/>
      <c r="B22" s="5" t="s">
        <v>5</v>
      </c>
      <c r="C22" s="8"/>
      <c r="D22" s="13">
        <f>979/118</f>
        <v>8.296610169491526</v>
      </c>
      <c r="E22" s="14">
        <f>985/118</f>
        <v>8.3474576271186436</v>
      </c>
      <c r="F22" s="9">
        <f>14/4</f>
        <v>3.5</v>
      </c>
      <c r="G22" s="1">
        <f>14/5</f>
        <v>2.8</v>
      </c>
      <c r="H22" s="1">
        <f>13/5</f>
        <v>2.6</v>
      </c>
      <c r="I22" s="1">
        <f>12/5</f>
        <v>2.4</v>
      </c>
      <c r="J22" s="1">
        <f>9/5</f>
        <v>1.8</v>
      </c>
      <c r="K22" s="1">
        <f>9/5</f>
        <v>1.8</v>
      </c>
      <c r="L22" s="1">
        <f>30/5</f>
        <v>6</v>
      </c>
      <c r="M22" s="1">
        <f>31/5</f>
        <v>6.2</v>
      </c>
      <c r="N22" s="1">
        <f>23/5</f>
        <v>4.5999999999999996</v>
      </c>
      <c r="O22" s="1">
        <f>23/5</f>
        <v>4.5999999999999996</v>
      </c>
      <c r="P22" s="1">
        <f>25/5</f>
        <v>5</v>
      </c>
      <c r="Q22" s="1">
        <f>25/5</f>
        <v>5</v>
      </c>
      <c r="R22" s="1">
        <f>24/5</f>
        <v>4.8</v>
      </c>
      <c r="S22" s="1">
        <f>23/5</f>
        <v>4.5999999999999996</v>
      </c>
      <c r="T22" s="1">
        <f>51/5</f>
        <v>10.199999999999999</v>
      </c>
      <c r="U22" s="1">
        <f>49/5</f>
        <v>9.8000000000000007</v>
      </c>
      <c r="V22" s="1">
        <f>51/5</f>
        <v>10.199999999999999</v>
      </c>
      <c r="W22" s="1">
        <f>51/5</f>
        <v>10.199999999999999</v>
      </c>
      <c r="X22" s="1">
        <f>31/5</f>
        <v>6.2</v>
      </c>
      <c r="Y22" s="1">
        <f>30/5</f>
        <v>6</v>
      </c>
      <c r="Z22" s="1">
        <f>31/5</f>
        <v>6.2</v>
      </c>
      <c r="AA22" s="1">
        <f>31/5</f>
        <v>6.2</v>
      </c>
      <c r="AB22" s="1">
        <f>46/5</f>
        <v>9.1999999999999993</v>
      </c>
      <c r="AC22" s="1">
        <f>41/5</f>
        <v>8.1999999999999993</v>
      </c>
      <c r="AD22" s="1">
        <f>35/5</f>
        <v>7</v>
      </c>
      <c r="AE22" s="1">
        <f>36/5</f>
        <v>7.2</v>
      </c>
      <c r="AF22" s="1">
        <f>28/5</f>
        <v>5.6</v>
      </c>
      <c r="AG22" s="1">
        <f>27/5</f>
        <v>5.4</v>
      </c>
      <c r="AH22" s="1">
        <f>24/5</f>
        <v>4.8</v>
      </c>
      <c r="AI22" s="1">
        <f>24/5</f>
        <v>4.8</v>
      </c>
      <c r="AJ22" s="2">
        <f>53/5</f>
        <v>10.6</v>
      </c>
      <c r="AK22" s="2">
        <f>50/5</f>
        <v>10</v>
      </c>
      <c r="AL22" s="2">
        <f>26/5</f>
        <v>5.2</v>
      </c>
      <c r="AM22" s="2">
        <f>26/5</f>
        <v>5.2</v>
      </c>
      <c r="AN22" s="2">
        <f>49/5</f>
        <v>9.8000000000000007</v>
      </c>
      <c r="AO22" s="2">
        <f>51/5</f>
        <v>10.199999999999999</v>
      </c>
      <c r="AP22" s="2">
        <f>25/5</f>
        <v>5</v>
      </c>
      <c r="AQ22" s="2">
        <f>27/5</f>
        <v>5.4</v>
      </c>
      <c r="AR22" s="2">
        <f>62/6</f>
        <v>10.333333333333334</v>
      </c>
      <c r="AS22" s="2">
        <f>63/5</f>
        <v>12.6</v>
      </c>
      <c r="AT22" s="2">
        <f>89/5</f>
        <v>17.8</v>
      </c>
      <c r="AU22" s="2">
        <f>90/5</f>
        <v>18</v>
      </c>
      <c r="AV22" s="2">
        <f>240/13</f>
        <v>18.46153846153846</v>
      </c>
      <c r="AW22" s="2">
        <f>252/13</f>
        <v>19.384615384615383</v>
      </c>
      <c r="AX22" s="1" t="s">
        <v>36</v>
      </c>
      <c r="AY22" s="1" t="s">
        <v>36</v>
      </c>
      <c r="AZ22" s="1" t="s">
        <v>36</v>
      </c>
      <c r="BA22" s="1" t="s">
        <v>36</v>
      </c>
      <c r="BB22" s="1" t="s">
        <v>36</v>
      </c>
      <c r="BC22" s="1" t="s">
        <v>36</v>
      </c>
      <c r="BD22" s="1" t="s">
        <v>36</v>
      </c>
      <c r="BE22" s="1" t="s">
        <v>36</v>
      </c>
      <c r="BF22" s="1" t="s">
        <v>36</v>
      </c>
      <c r="BG22" s="1" t="s">
        <v>36</v>
      </c>
      <c r="BH22" s="1" t="s">
        <v>36</v>
      </c>
      <c r="BI22" s="1" t="s">
        <v>36</v>
      </c>
      <c r="BJ22" s="1" t="s">
        <v>36</v>
      </c>
      <c r="BK22" s="1" t="s">
        <v>36</v>
      </c>
      <c r="BL22" s="1" t="s">
        <v>36</v>
      </c>
      <c r="BM22" s="1" t="s">
        <v>36</v>
      </c>
      <c r="BN22" s="1" t="s">
        <v>36</v>
      </c>
      <c r="BO22" s="1" t="s">
        <v>36</v>
      </c>
      <c r="BP22" s="1" t="s">
        <v>36</v>
      </c>
      <c r="BQ22" s="1" t="s">
        <v>36</v>
      </c>
      <c r="BR22" s="1" t="s">
        <v>36</v>
      </c>
      <c r="BS22" s="1" t="s">
        <v>36</v>
      </c>
      <c r="BT22" s="1" t="s">
        <v>36</v>
      </c>
      <c r="BU22" s="1" t="s">
        <v>36</v>
      </c>
      <c r="BV22" s="1" t="s">
        <v>36</v>
      </c>
      <c r="BW22" s="1" t="s">
        <v>36</v>
      </c>
      <c r="BX22" s="1" t="s">
        <v>36</v>
      </c>
      <c r="BY22" s="1" t="s">
        <v>36</v>
      </c>
      <c r="BZ22" s="1" t="s">
        <v>36</v>
      </c>
      <c r="CA22" s="1" t="s">
        <v>36</v>
      </c>
      <c r="CB22" s="1" t="s">
        <v>36</v>
      </c>
      <c r="CC22" s="1" t="s">
        <v>36</v>
      </c>
      <c r="CD22" s="1" t="s">
        <v>36</v>
      </c>
      <c r="CE22" s="1" t="s">
        <v>36</v>
      </c>
    </row>
    <row r="23" spans="1:85" ht="30" x14ac:dyDescent="0.25">
      <c r="A23" s="38"/>
      <c r="B23" s="15" t="s">
        <v>27</v>
      </c>
      <c r="C23" s="8" t="s">
        <v>2</v>
      </c>
      <c r="D23" s="11">
        <v>100</v>
      </c>
      <c r="E23" s="12">
        <v>100</v>
      </c>
      <c r="F23" s="26">
        <v>100</v>
      </c>
      <c r="G23" s="20">
        <v>100</v>
      </c>
      <c r="H23" s="20">
        <v>100</v>
      </c>
      <c r="I23" s="20">
        <v>100</v>
      </c>
      <c r="J23" s="20">
        <v>100</v>
      </c>
      <c r="K23" s="20">
        <v>100</v>
      </c>
      <c r="L23" s="20">
        <v>100</v>
      </c>
      <c r="M23" s="20">
        <v>100</v>
      </c>
      <c r="N23" s="20">
        <v>100</v>
      </c>
      <c r="O23" s="20">
        <v>100</v>
      </c>
      <c r="P23" s="20">
        <v>100</v>
      </c>
      <c r="Q23" s="20">
        <v>100</v>
      </c>
      <c r="R23" s="20">
        <v>100</v>
      </c>
      <c r="S23" s="20">
        <v>100</v>
      </c>
      <c r="T23" s="20">
        <v>100</v>
      </c>
      <c r="U23" s="20">
        <v>100</v>
      </c>
      <c r="V23" s="20">
        <v>100</v>
      </c>
      <c r="W23" s="20">
        <v>100</v>
      </c>
      <c r="X23" s="20">
        <v>100</v>
      </c>
      <c r="Y23" s="20">
        <v>100</v>
      </c>
      <c r="Z23" s="20">
        <v>100</v>
      </c>
      <c r="AA23" s="20">
        <v>100</v>
      </c>
      <c r="AB23" s="20">
        <v>100</v>
      </c>
      <c r="AC23" s="20">
        <v>100</v>
      </c>
      <c r="AD23" s="20">
        <v>100</v>
      </c>
      <c r="AE23" s="20">
        <v>100</v>
      </c>
      <c r="AF23" s="20">
        <v>100</v>
      </c>
      <c r="AG23" s="20">
        <v>100</v>
      </c>
      <c r="AH23" s="20">
        <v>100</v>
      </c>
      <c r="AI23" s="20">
        <v>100</v>
      </c>
      <c r="AJ23" s="20">
        <v>100</v>
      </c>
      <c r="AK23" s="20">
        <v>100</v>
      </c>
      <c r="AL23" s="20">
        <v>100</v>
      </c>
      <c r="AM23" s="20">
        <v>100</v>
      </c>
      <c r="AN23" s="20">
        <v>100</v>
      </c>
      <c r="AO23" s="20">
        <v>100</v>
      </c>
      <c r="AP23" s="20">
        <v>100</v>
      </c>
      <c r="AQ23" s="20">
        <v>100</v>
      </c>
      <c r="AR23" s="20">
        <v>100</v>
      </c>
      <c r="AS23" s="20">
        <v>100</v>
      </c>
      <c r="AT23" s="20">
        <v>100</v>
      </c>
      <c r="AU23" s="20">
        <v>100</v>
      </c>
      <c r="AV23" s="20">
        <v>100</v>
      </c>
      <c r="AW23" s="20">
        <v>100</v>
      </c>
      <c r="AX23" s="1" t="s">
        <v>36</v>
      </c>
      <c r="AY23" s="1" t="s">
        <v>36</v>
      </c>
      <c r="AZ23" s="1" t="s">
        <v>36</v>
      </c>
      <c r="BA23" s="1" t="s">
        <v>36</v>
      </c>
      <c r="BB23" s="1" t="s">
        <v>36</v>
      </c>
      <c r="BC23" s="1" t="s">
        <v>36</v>
      </c>
      <c r="BD23" s="1" t="s">
        <v>36</v>
      </c>
      <c r="BE23" s="1" t="s">
        <v>36</v>
      </c>
      <c r="BF23" s="1" t="s">
        <v>36</v>
      </c>
      <c r="BG23" s="1" t="s">
        <v>36</v>
      </c>
      <c r="BH23" s="1" t="s">
        <v>36</v>
      </c>
      <c r="BI23" s="1" t="s">
        <v>36</v>
      </c>
      <c r="BJ23" s="1" t="s">
        <v>36</v>
      </c>
      <c r="BK23" s="1" t="s">
        <v>36</v>
      </c>
      <c r="BL23" s="1" t="s">
        <v>36</v>
      </c>
      <c r="BM23" s="1" t="s">
        <v>36</v>
      </c>
      <c r="BN23" s="1" t="s">
        <v>36</v>
      </c>
      <c r="BO23" s="1" t="s">
        <v>36</v>
      </c>
      <c r="BP23" s="1" t="s">
        <v>36</v>
      </c>
      <c r="BQ23" s="1" t="s">
        <v>36</v>
      </c>
      <c r="BR23" s="1" t="s">
        <v>36</v>
      </c>
      <c r="BS23" s="1" t="s">
        <v>36</v>
      </c>
      <c r="BT23" s="1" t="s">
        <v>36</v>
      </c>
      <c r="BU23" s="1" t="s">
        <v>36</v>
      </c>
      <c r="BV23" s="1" t="s">
        <v>36</v>
      </c>
      <c r="BW23" s="1" t="s">
        <v>36</v>
      </c>
      <c r="BX23" s="1" t="s">
        <v>36</v>
      </c>
      <c r="BY23" s="1" t="s">
        <v>36</v>
      </c>
      <c r="BZ23" s="1" t="s">
        <v>36</v>
      </c>
      <c r="CA23" s="1" t="s">
        <v>36</v>
      </c>
      <c r="CB23" s="1" t="s">
        <v>36</v>
      </c>
      <c r="CC23" s="1" t="s">
        <v>36</v>
      </c>
      <c r="CD23" s="1" t="s">
        <v>36</v>
      </c>
      <c r="CE23" s="1" t="s">
        <v>36</v>
      </c>
      <c r="CF23" s="28">
        <f t="shared" ref="CF23:CF27" si="2">(F23+H23+J23+L23+N23+P23+R23+T23+V23+X23+Z23+AB23+AD23+AF23+AH23+AJ23+AL23+AP23+AR23+AT23+AN23+AV23)/22</f>
        <v>100</v>
      </c>
      <c r="CG23" s="28">
        <f t="shared" ref="CG23:CG27" si="3">(G23+I23+K23+M23+O23+Q23+S23+U23+W23+Y23+AA23+AC23+AE23+AG23+AI23+AK23+AM23+AQ23+AS23+AU23+AO23+AW23)/22</f>
        <v>100</v>
      </c>
    </row>
    <row r="24" spans="1:85" ht="30" x14ac:dyDescent="0.25">
      <c r="A24" s="38"/>
      <c r="B24" s="15" t="s">
        <v>28</v>
      </c>
      <c r="C24" s="8" t="s">
        <v>2</v>
      </c>
      <c r="D24" s="11">
        <v>46</v>
      </c>
      <c r="E24" s="12">
        <v>46</v>
      </c>
      <c r="F24" s="26">
        <v>67</v>
      </c>
      <c r="G24" s="20">
        <v>67</v>
      </c>
      <c r="H24" s="20">
        <v>36</v>
      </c>
      <c r="I24" s="20">
        <v>36</v>
      </c>
      <c r="J24" s="20">
        <v>60</v>
      </c>
      <c r="K24" s="20">
        <v>60</v>
      </c>
      <c r="L24" s="20">
        <v>47</v>
      </c>
      <c r="M24" s="20">
        <v>47</v>
      </c>
      <c r="N24" s="20">
        <v>33</v>
      </c>
      <c r="O24" s="20">
        <v>33</v>
      </c>
      <c r="P24" s="20">
        <v>50</v>
      </c>
      <c r="Q24" s="20">
        <v>50</v>
      </c>
      <c r="R24" s="20">
        <v>65</v>
      </c>
      <c r="S24" s="20">
        <v>65</v>
      </c>
      <c r="T24" s="20">
        <v>37</v>
      </c>
      <c r="U24" s="20">
        <v>37</v>
      </c>
      <c r="V24" s="20">
        <v>41</v>
      </c>
      <c r="W24" s="20">
        <v>41</v>
      </c>
      <c r="X24" s="20">
        <v>37</v>
      </c>
      <c r="Y24" s="20">
        <v>37</v>
      </c>
      <c r="Z24" s="20">
        <v>40</v>
      </c>
      <c r="AA24" s="20">
        <v>40</v>
      </c>
      <c r="AB24" s="20">
        <v>27</v>
      </c>
      <c r="AC24" s="20">
        <v>27</v>
      </c>
      <c r="AD24" s="20">
        <v>52</v>
      </c>
      <c r="AE24" s="20">
        <v>52</v>
      </c>
      <c r="AF24" s="20">
        <v>36</v>
      </c>
      <c r="AG24" s="20">
        <v>36</v>
      </c>
      <c r="AH24" s="20">
        <v>62</v>
      </c>
      <c r="AI24" s="20">
        <v>62</v>
      </c>
      <c r="AJ24" s="20">
        <v>45</v>
      </c>
      <c r="AK24" s="20">
        <v>45</v>
      </c>
      <c r="AL24" s="20">
        <v>65</v>
      </c>
      <c r="AM24" s="20">
        <v>65</v>
      </c>
      <c r="AN24" s="20">
        <v>46</v>
      </c>
      <c r="AO24" s="20">
        <v>46</v>
      </c>
      <c r="AP24" s="20">
        <v>48</v>
      </c>
      <c r="AQ24" s="20">
        <v>48</v>
      </c>
      <c r="AR24" s="20">
        <v>35</v>
      </c>
      <c r="AS24" s="20">
        <v>35</v>
      </c>
      <c r="AT24" s="20">
        <v>46</v>
      </c>
      <c r="AU24" s="20">
        <v>46</v>
      </c>
      <c r="AV24" s="20">
        <v>35</v>
      </c>
      <c r="AW24" s="20">
        <v>35</v>
      </c>
      <c r="AX24" s="1" t="s">
        <v>36</v>
      </c>
      <c r="AY24" s="1" t="s">
        <v>36</v>
      </c>
      <c r="AZ24" s="1" t="s">
        <v>36</v>
      </c>
      <c r="BA24" s="1" t="s">
        <v>36</v>
      </c>
      <c r="BB24" s="1" t="s">
        <v>36</v>
      </c>
      <c r="BC24" s="1" t="s">
        <v>36</v>
      </c>
      <c r="BD24" s="1" t="s">
        <v>36</v>
      </c>
      <c r="BE24" s="1" t="s">
        <v>36</v>
      </c>
      <c r="BF24" s="1" t="s">
        <v>36</v>
      </c>
      <c r="BG24" s="1" t="s">
        <v>36</v>
      </c>
      <c r="BH24" s="1" t="s">
        <v>36</v>
      </c>
      <c r="BI24" s="1" t="s">
        <v>36</v>
      </c>
      <c r="BJ24" s="1" t="s">
        <v>36</v>
      </c>
      <c r="BK24" s="1" t="s">
        <v>36</v>
      </c>
      <c r="BL24" s="1" t="s">
        <v>36</v>
      </c>
      <c r="BM24" s="1" t="s">
        <v>36</v>
      </c>
      <c r="BN24" s="1" t="s">
        <v>36</v>
      </c>
      <c r="BO24" s="1" t="s">
        <v>36</v>
      </c>
      <c r="BP24" s="1" t="s">
        <v>36</v>
      </c>
      <c r="BQ24" s="1" t="s">
        <v>36</v>
      </c>
      <c r="BR24" s="1" t="s">
        <v>36</v>
      </c>
      <c r="BS24" s="1" t="s">
        <v>36</v>
      </c>
      <c r="BT24" s="1" t="s">
        <v>36</v>
      </c>
      <c r="BU24" s="1" t="s">
        <v>36</v>
      </c>
      <c r="BV24" s="1" t="s">
        <v>36</v>
      </c>
      <c r="BW24" s="1" t="s">
        <v>36</v>
      </c>
      <c r="BX24" s="1" t="s">
        <v>36</v>
      </c>
      <c r="BY24" s="1" t="s">
        <v>36</v>
      </c>
      <c r="BZ24" s="1" t="s">
        <v>36</v>
      </c>
      <c r="CA24" s="1" t="s">
        <v>36</v>
      </c>
      <c r="CB24" s="1" t="s">
        <v>36</v>
      </c>
      <c r="CC24" s="1" t="s">
        <v>36</v>
      </c>
      <c r="CD24" s="1" t="s">
        <v>36</v>
      </c>
      <c r="CE24" s="1" t="s">
        <v>36</v>
      </c>
      <c r="CF24" s="28">
        <f t="shared" si="2"/>
        <v>45.909090909090907</v>
      </c>
      <c r="CG24" s="28">
        <f t="shared" si="3"/>
        <v>45.909090909090907</v>
      </c>
    </row>
    <row r="25" spans="1:85" ht="45" x14ac:dyDescent="0.25">
      <c r="A25" s="38"/>
      <c r="B25" s="15" t="s">
        <v>29</v>
      </c>
      <c r="C25" s="8" t="s">
        <v>2</v>
      </c>
      <c r="D25" s="11">
        <v>100</v>
      </c>
      <c r="E25" s="12">
        <v>100</v>
      </c>
      <c r="F25" s="26">
        <v>100</v>
      </c>
      <c r="G25" s="20">
        <v>100</v>
      </c>
      <c r="H25" s="20">
        <v>100</v>
      </c>
      <c r="I25" s="20">
        <v>100</v>
      </c>
      <c r="J25" s="20">
        <v>100</v>
      </c>
      <c r="K25" s="20">
        <v>100</v>
      </c>
      <c r="L25" s="20">
        <v>100</v>
      </c>
      <c r="M25" s="20">
        <v>100</v>
      </c>
      <c r="N25" s="20">
        <v>100</v>
      </c>
      <c r="O25" s="20">
        <v>100</v>
      </c>
      <c r="P25" s="20">
        <v>100</v>
      </c>
      <c r="Q25" s="20">
        <v>100</v>
      </c>
      <c r="R25" s="20">
        <v>100</v>
      </c>
      <c r="S25" s="20">
        <v>100</v>
      </c>
      <c r="T25" s="20">
        <v>100</v>
      </c>
      <c r="U25" s="20">
        <v>100</v>
      </c>
      <c r="V25" s="20">
        <v>100</v>
      </c>
      <c r="W25" s="20">
        <v>100</v>
      </c>
      <c r="X25" s="20">
        <v>100</v>
      </c>
      <c r="Y25" s="20">
        <v>100</v>
      </c>
      <c r="Z25" s="20">
        <v>100</v>
      </c>
      <c r="AA25" s="20">
        <v>100</v>
      </c>
      <c r="AB25" s="20">
        <v>100</v>
      </c>
      <c r="AC25" s="20">
        <v>100</v>
      </c>
      <c r="AD25" s="20">
        <v>100</v>
      </c>
      <c r="AE25" s="20">
        <v>100</v>
      </c>
      <c r="AF25" s="20">
        <v>100</v>
      </c>
      <c r="AG25" s="20">
        <v>100</v>
      </c>
      <c r="AH25" s="20">
        <v>100</v>
      </c>
      <c r="AI25" s="20">
        <v>100</v>
      </c>
      <c r="AJ25" s="20">
        <v>100</v>
      </c>
      <c r="AK25" s="20">
        <v>100</v>
      </c>
      <c r="AL25" s="20">
        <v>100</v>
      </c>
      <c r="AM25" s="20">
        <v>100</v>
      </c>
      <c r="AN25" s="20">
        <v>100</v>
      </c>
      <c r="AO25" s="20">
        <v>100</v>
      </c>
      <c r="AP25" s="20">
        <v>100</v>
      </c>
      <c r="AQ25" s="20">
        <v>100</v>
      </c>
      <c r="AR25" s="20">
        <v>100</v>
      </c>
      <c r="AS25" s="20">
        <v>100</v>
      </c>
      <c r="AT25" s="20">
        <v>100</v>
      </c>
      <c r="AU25" s="20">
        <v>100</v>
      </c>
      <c r="AV25" s="20">
        <v>100</v>
      </c>
      <c r="AW25" s="20">
        <v>100</v>
      </c>
      <c r="AX25" s="1" t="s">
        <v>36</v>
      </c>
      <c r="AY25" s="1" t="s">
        <v>36</v>
      </c>
      <c r="AZ25" s="1" t="s">
        <v>36</v>
      </c>
      <c r="BA25" s="1" t="s">
        <v>36</v>
      </c>
      <c r="BB25" s="1" t="s">
        <v>36</v>
      </c>
      <c r="BC25" s="1" t="s">
        <v>36</v>
      </c>
      <c r="BD25" s="1" t="s">
        <v>36</v>
      </c>
      <c r="BE25" s="1" t="s">
        <v>36</v>
      </c>
      <c r="BF25" s="1" t="s">
        <v>36</v>
      </c>
      <c r="BG25" s="1" t="s">
        <v>36</v>
      </c>
      <c r="BH25" s="1" t="s">
        <v>36</v>
      </c>
      <c r="BI25" s="1" t="s">
        <v>36</v>
      </c>
      <c r="BJ25" s="1" t="s">
        <v>36</v>
      </c>
      <c r="BK25" s="1" t="s">
        <v>36</v>
      </c>
      <c r="BL25" s="1" t="s">
        <v>36</v>
      </c>
      <c r="BM25" s="1" t="s">
        <v>36</v>
      </c>
      <c r="BN25" s="1" t="s">
        <v>36</v>
      </c>
      <c r="BO25" s="1" t="s">
        <v>36</v>
      </c>
      <c r="BP25" s="1" t="s">
        <v>36</v>
      </c>
      <c r="BQ25" s="1" t="s">
        <v>36</v>
      </c>
      <c r="BR25" s="1" t="s">
        <v>36</v>
      </c>
      <c r="BS25" s="1" t="s">
        <v>36</v>
      </c>
      <c r="BT25" s="1" t="s">
        <v>36</v>
      </c>
      <c r="BU25" s="1" t="s">
        <v>36</v>
      </c>
      <c r="BV25" s="1" t="s">
        <v>36</v>
      </c>
      <c r="BW25" s="1" t="s">
        <v>36</v>
      </c>
      <c r="BX25" s="1" t="s">
        <v>36</v>
      </c>
      <c r="BY25" s="1" t="s">
        <v>36</v>
      </c>
      <c r="BZ25" s="1" t="s">
        <v>36</v>
      </c>
      <c r="CA25" s="1" t="s">
        <v>36</v>
      </c>
      <c r="CB25" s="1" t="s">
        <v>36</v>
      </c>
      <c r="CC25" s="1" t="s">
        <v>36</v>
      </c>
      <c r="CD25" s="1" t="s">
        <v>36</v>
      </c>
      <c r="CE25" s="1" t="s">
        <v>36</v>
      </c>
      <c r="CF25" s="28">
        <f t="shared" si="2"/>
        <v>100</v>
      </c>
      <c r="CG25" s="28">
        <f t="shared" si="3"/>
        <v>100</v>
      </c>
    </row>
    <row r="26" spans="1:85" ht="30" x14ac:dyDescent="0.25">
      <c r="A26" s="38"/>
      <c r="B26" s="15" t="s">
        <v>30</v>
      </c>
      <c r="C26" s="8" t="s">
        <v>2</v>
      </c>
      <c r="D26" s="11">
        <v>100</v>
      </c>
      <c r="E26" s="12">
        <v>100</v>
      </c>
      <c r="F26" s="26">
        <v>100</v>
      </c>
      <c r="G26" s="20">
        <v>100</v>
      </c>
      <c r="H26" s="20">
        <v>100</v>
      </c>
      <c r="I26" s="20">
        <v>100</v>
      </c>
      <c r="J26" s="20">
        <v>100</v>
      </c>
      <c r="K26" s="20">
        <v>100</v>
      </c>
      <c r="L26" s="20">
        <v>100</v>
      </c>
      <c r="M26" s="20">
        <v>100</v>
      </c>
      <c r="N26" s="20">
        <v>100</v>
      </c>
      <c r="O26" s="20">
        <v>100</v>
      </c>
      <c r="P26" s="20">
        <v>100</v>
      </c>
      <c r="Q26" s="20">
        <v>100</v>
      </c>
      <c r="R26" s="20">
        <v>100</v>
      </c>
      <c r="S26" s="20">
        <v>100</v>
      </c>
      <c r="T26" s="20">
        <v>100</v>
      </c>
      <c r="U26" s="20">
        <v>100</v>
      </c>
      <c r="V26" s="20">
        <v>100</v>
      </c>
      <c r="W26" s="20">
        <v>100</v>
      </c>
      <c r="X26" s="20">
        <v>100</v>
      </c>
      <c r="Y26" s="20">
        <v>100</v>
      </c>
      <c r="Z26" s="20">
        <v>100</v>
      </c>
      <c r="AA26" s="20">
        <v>100</v>
      </c>
      <c r="AB26" s="20">
        <v>100</v>
      </c>
      <c r="AC26" s="20">
        <v>100</v>
      </c>
      <c r="AD26" s="20">
        <v>100</v>
      </c>
      <c r="AE26" s="20">
        <v>100</v>
      </c>
      <c r="AF26" s="20">
        <v>100</v>
      </c>
      <c r="AG26" s="20">
        <v>100</v>
      </c>
      <c r="AH26" s="20">
        <v>100</v>
      </c>
      <c r="AI26" s="20">
        <v>100</v>
      </c>
      <c r="AJ26" s="20">
        <v>100</v>
      </c>
      <c r="AK26" s="20">
        <v>100</v>
      </c>
      <c r="AL26" s="20">
        <v>100</v>
      </c>
      <c r="AM26" s="20">
        <v>100</v>
      </c>
      <c r="AN26" s="20">
        <v>100</v>
      </c>
      <c r="AO26" s="20">
        <v>100</v>
      </c>
      <c r="AP26" s="20">
        <v>100</v>
      </c>
      <c r="AQ26" s="20">
        <v>100</v>
      </c>
      <c r="AR26" s="20">
        <v>100</v>
      </c>
      <c r="AS26" s="20">
        <v>100</v>
      </c>
      <c r="AT26" s="20">
        <v>100</v>
      </c>
      <c r="AU26" s="20">
        <v>100</v>
      </c>
      <c r="AV26" s="20">
        <v>100</v>
      </c>
      <c r="AW26" s="20">
        <v>100</v>
      </c>
      <c r="AX26" s="1" t="s">
        <v>36</v>
      </c>
      <c r="AY26" s="1" t="s">
        <v>36</v>
      </c>
      <c r="AZ26" s="1" t="s">
        <v>36</v>
      </c>
      <c r="BA26" s="1" t="s">
        <v>36</v>
      </c>
      <c r="BB26" s="1" t="s">
        <v>36</v>
      </c>
      <c r="BC26" s="1" t="s">
        <v>36</v>
      </c>
      <c r="BD26" s="1" t="s">
        <v>36</v>
      </c>
      <c r="BE26" s="1" t="s">
        <v>36</v>
      </c>
      <c r="BF26" s="1" t="s">
        <v>36</v>
      </c>
      <c r="BG26" s="1" t="s">
        <v>36</v>
      </c>
      <c r="BH26" s="1" t="s">
        <v>36</v>
      </c>
      <c r="BI26" s="1" t="s">
        <v>36</v>
      </c>
      <c r="BJ26" s="1" t="s">
        <v>36</v>
      </c>
      <c r="BK26" s="1" t="s">
        <v>36</v>
      </c>
      <c r="BL26" s="1" t="s">
        <v>36</v>
      </c>
      <c r="BM26" s="1" t="s">
        <v>36</v>
      </c>
      <c r="BN26" s="1" t="s">
        <v>36</v>
      </c>
      <c r="BO26" s="1" t="s">
        <v>36</v>
      </c>
      <c r="BP26" s="1" t="s">
        <v>36</v>
      </c>
      <c r="BQ26" s="1" t="s">
        <v>36</v>
      </c>
      <c r="BR26" s="1" t="s">
        <v>36</v>
      </c>
      <c r="BS26" s="1" t="s">
        <v>36</v>
      </c>
      <c r="BT26" s="1" t="s">
        <v>36</v>
      </c>
      <c r="BU26" s="1" t="s">
        <v>36</v>
      </c>
      <c r="BV26" s="1" t="s">
        <v>36</v>
      </c>
      <c r="BW26" s="1" t="s">
        <v>36</v>
      </c>
      <c r="BX26" s="1" t="s">
        <v>36</v>
      </c>
      <c r="BY26" s="1" t="s">
        <v>36</v>
      </c>
      <c r="BZ26" s="1" t="s">
        <v>36</v>
      </c>
      <c r="CA26" s="1" t="s">
        <v>36</v>
      </c>
      <c r="CB26" s="1" t="s">
        <v>36</v>
      </c>
      <c r="CC26" s="1" t="s">
        <v>36</v>
      </c>
      <c r="CD26" s="1" t="s">
        <v>36</v>
      </c>
      <c r="CE26" s="1" t="s">
        <v>36</v>
      </c>
      <c r="CF26" s="28">
        <f t="shared" si="2"/>
        <v>100</v>
      </c>
      <c r="CG26" s="28">
        <f t="shared" si="3"/>
        <v>100</v>
      </c>
    </row>
    <row r="27" spans="1:85" ht="30" x14ac:dyDescent="0.25">
      <c r="A27" s="38"/>
      <c r="B27" s="15" t="s">
        <v>24</v>
      </c>
      <c r="C27" s="8" t="s">
        <v>2</v>
      </c>
      <c r="D27" s="11">
        <v>100</v>
      </c>
      <c r="E27" s="12">
        <v>100</v>
      </c>
      <c r="F27" s="26">
        <v>100</v>
      </c>
      <c r="G27" s="20">
        <v>100</v>
      </c>
      <c r="H27" s="20">
        <v>100</v>
      </c>
      <c r="I27" s="20">
        <v>100</v>
      </c>
      <c r="J27" s="20">
        <v>100</v>
      </c>
      <c r="K27" s="20">
        <v>100</v>
      </c>
      <c r="L27" s="20">
        <v>100</v>
      </c>
      <c r="M27" s="20">
        <v>100</v>
      </c>
      <c r="N27" s="20">
        <v>100</v>
      </c>
      <c r="O27" s="20">
        <v>100</v>
      </c>
      <c r="P27" s="20">
        <v>100</v>
      </c>
      <c r="Q27" s="20">
        <v>100</v>
      </c>
      <c r="R27" s="20">
        <v>100</v>
      </c>
      <c r="S27" s="20">
        <v>100</v>
      </c>
      <c r="T27" s="20">
        <v>100</v>
      </c>
      <c r="U27" s="20">
        <v>100</v>
      </c>
      <c r="V27" s="20">
        <v>100</v>
      </c>
      <c r="W27" s="20">
        <v>100</v>
      </c>
      <c r="X27" s="20">
        <v>100</v>
      </c>
      <c r="Y27" s="20">
        <v>100</v>
      </c>
      <c r="Z27" s="20">
        <v>100</v>
      </c>
      <c r="AA27" s="20">
        <v>100</v>
      </c>
      <c r="AB27" s="20">
        <v>100</v>
      </c>
      <c r="AC27" s="20">
        <v>100</v>
      </c>
      <c r="AD27" s="20">
        <v>100</v>
      </c>
      <c r="AE27" s="20">
        <v>100</v>
      </c>
      <c r="AF27" s="20">
        <v>100</v>
      </c>
      <c r="AG27" s="20">
        <v>100</v>
      </c>
      <c r="AH27" s="20">
        <v>100</v>
      </c>
      <c r="AI27" s="20">
        <v>100</v>
      </c>
      <c r="AJ27" s="20">
        <v>100</v>
      </c>
      <c r="AK27" s="20">
        <v>100</v>
      </c>
      <c r="AL27" s="20">
        <v>100</v>
      </c>
      <c r="AM27" s="20">
        <v>100</v>
      </c>
      <c r="AN27" s="20">
        <v>100</v>
      </c>
      <c r="AO27" s="20">
        <v>100</v>
      </c>
      <c r="AP27" s="20">
        <v>100</v>
      </c>
      <c r="AQ27" s="20">
        <v>100</v>
      </c>
      <c r="AR27" s="20">
        <v>100</v>
      </c>
      <c r="AS27" s="20">
        <v>100</v>
      </c>
      <c r="AT27" s="20">
        <v>100</v>
      </c>
      <c r="AU27" s="20">
        <v>100</v>
      </c>
      <c r="AV27" s="20">
        <v>100</v>
      </c>
      <c r="AW27" s="20">
        <v>100</v>
      </c>
      <c r="AX27" s="1" t="s">
        <v>36</v>
      </c>
      <c r="AY27" s="1" t="s">
        <v>36</v>
      </c>
      <c r="AZ27" s="1" t="s">
        <v>36</v>
      </c>
      <c r="BA27" s="1" t="s">
        <v>36</v>
      </c>
      <c r="BB27" s="1" t="s">
        <v>36</v>
      </c>
      <c r="BC27" s="1" t="s">
        <v>36</v>
      </c>
      <c r="BD27" s="1" t="s">
        <v>36</v>
      </c>
      <c r="BE27" s="1" t="s">
        <v>36</v>
      </c>
      <c r="BF27" s="1" t="s">
        <v>36</v>
      </c>
      <c r="BG27" s="1" t="s">
        <v>36</v>
      </c>
      <c r="BH27" s="1" t="s">
        <v>36</v>
      </c>
      <c r="BI27" s="1" t="s">
        <v>36</v>
      </c>
      <c r="BJ27" s="1" t="s">
        <v>36</v>
      </c>
      <c r="BK27" s="1" t="s">
        <v>36</v>
      </c>
      <c r="BL27" s="1" t="s">
        <v>36</v>
      </c>
      <c r="BM27" s="1" t="s">
        <v>36</v>
      </c>
      <c r="BN27" s="1" t="s">
        <v>36</v>
      </c>
      <c r="BO27" s="1" t="s">
        <v>36</v>
      </c>
      <c r="BP27" s="1" t="s">
        <v>36</v>
      </c>
      <c r="BQ27" s="1" t="s">
        <v>36</v>
      </c>
      <c r="BR27" s="1" t="s">
        <v>36</v>
      </c>
      <c r="BS27" s="1" t="s">
        <v>36</v>
      </c>
      <c r="BT27" s="1" t="s">
        <v>36</v>
      </c>
      <c r="BU27" s="1" t="s">
        <v>36</v>
      </c>
      <c r="BV27" s="1" t="s">
        <v>36</v>
      </c>
      <c r="BW27" s="1" t="s">
        <v>36</v>
      </c>
      <c r="BX27" s="1" t="s">
        <v>36</v>
      </c>
      <c r="BY27" s="1" t="s">
        <v>36</v>
      </c>
      <c r="BZ27" s="1" t="s">
        <v>36</v>
      </c>
      <c r="CA27" s="1" t="s">
        <v>36</v>
      </c>
      <c r="CB27" s="1" t="s">
        <v>36</v>
      </c>
      <c r="CC27" s="1" t="s">
        <v>36</v>
      </c>
      <c r="CD27" s="1" t="s">
        <v>36</v>
      </c>
      <c r="CE27" s="1" t="s">
        <v>36</v>
      </c>
      <c r="CF27" s="28">
        <f t="shared" si="2"/>
        <v>100</v>
      </c>
      <c r="CG27" s="28">
        <f t="shared" si="3"/>
        <v>100</v>
      </c>
    </row>
    <row r="28" spans="1:85" ht="30" x14ac:dyDescent="0.25">
      <c r="A28" s="38"/>
      <c r="B28" s="15" t="s">
        <v>18</v>
      </c>
      <c r="C28" s="8" t="s">
        <v>2</v>
      </c>
      <c r="D28" s="11">
        <v>95</v>
      </c>
      <c r="E28" s="12">
        <v>100</v>
      </c>
      <c r="F28" s="26">
        <v>100</v>
      </c>
      <c r="G28" s="20">
        <v>100</v>
      </c>
      <c r="H28" s="20">
        <v>100</v>
      </c>
      <c r="I28" s="20">
        <v>100</v>
      </c>
      <c r="J28" s="20">
        <v>100</v>
      </c>
      <c r="K28" s="20">
        <v>100</v>
      </c>
      <c r="L28" s="20">
        <v>87</v>
      </c>
      <c r="M28" s="20">
        <v>100</v>
      </c>
      <c r="N28" s="20">
        <v>92</v>
      </c>
      <c r="O28" s="20">
        <v>100</v>
      </c>
      <c r="P28" s="20">
        <v>100</v>
      </c>
      <c r="Q28" s="20">
        <v>100</v>
      </c>
      <c r="R28" s="20">
        <v>100</v>
      </c>
      <c r="S28" s="20">
        <v>100</v>
      </c>
      <c r="T28" s="20">
        <v>100</v>
      </c>
      <c r="U28" s="20">
        <v>100</v>
      </c>
      <c r="V28" s="20">
        <v>100</v>
      </c>
      <c r="W28" s="20">
        <v>100</v>
      </c>
      <c r="X28" s="20">
        <v>100</v>
      </c>
      <c r="Y28" s="20">
        <v>100</v>
      </c>
      <c r="Z28" s="20">
        <v>100</v>
      </c>
      <c r="AA28" s="20">
        <v>100</v>
      </c>
      <c r="AB28" s="20">
        <v>76</v>
      </c>
      <c r="AC28" s="20">
        <v>100</v>
      </c>
      <c r="AD28" s="20">
        <v>90</v>
      </c>
      <c r="AE28" s="20">
        <v>100</v>
      </c>
      <c r="AF28" s="20">
        <v>100</v>
      </c>
      <c r="AG28" s="20">
        <v>100</v>
      </c>
      <c r="AH28" s="20">
        <v>90.9</v>
      </c>
      <c r="AI28" s="20">
        <v>100</v>
      </c>
      <c r="AJ28" s="20">
        <v>92</v>
      </c>
      <c r="AK28" s="20">
        <v>100</v>
      </c>
      <c r="AL28" s="20">
        <v>91</v>
      </c>
      <c r="AM28" s="20">
        <v>100</v>
      </c>
      <c r="AN28" s="20">
        <v>100</v>
      </c>
      <c r="AO28" s="20">
        <v>100</v>
      </c>
      <c r="AP28" s="20">
        <v>83</v>
      </c>
      <c r="AQ28" s="20">
        <v>100</v>
      </c>
      <c r="AR28" s="20">
        <v>93</v>
      </c>
      <c r="AS28" s="20">
        <v>100</v>
      </c>
      <c r="AT28" s="20">
        <v>100</v>
      </c>
      <c r="AU28" s="20">
        <v>100</v>
      </c>
      <c r="AV28" s="20">
        <v>87</v>
      </c>
      <c r="AW28" s="20">
        <v>100</v>
      </c>
      <c r="AX28" s="1" t="s">
        <v>36</v>
      </c>
      <c r="AY28" s="1" t="s">
        <v>36</v>
      </c>
      <c r="AZ28" s="1" t="s">
        <v>36</v>
      </c>
      <c r="BA28" s="1" t="s">
        <v>36</v>
      </c>
      <c r="BB28" s="1" t="s">
        <v>36</v>
      </c>
      <c r="BC28" s="1" t="s">
        <v>36</v>
      </c>
      <c r="BD28" s="1" t="s">
        <v>36</v>
      </c>
      <c r="BE28" s="1" t="s">
        <v>36</v>
      </c>
      <c r="BF28" s="1" t="s">
        <v>36</v>
      </c>
      <c r="BG28" s="1" t="s">
        <v>36</v>
      </c>
      <c r="BH28" s="1" t="s">
        <v>36</v>
      </c>
      <c r="BI28" s="1" t="s">
        <v>36</v>
      </c>
      <c r="BJ28" s="1" t="s">
        <v>36</v>
      </c>
      <c r="BK28" s="1" t="s">
        <v>36</v>
      </c>
      <c r="BL28" s="1" t="s">
        <v>36</v>
      </c>
      <c r="BM28" s="1" t="s">
        <v>36</v>
      </c>
      <c r="BN28" s="1" t="s">
        <v>36</v>
      </c>
      <c r="BO28" s="1" t="s">
        <v>36</v>
      </c>
      <c r="BP28" s="1" t="s">
        <v>36</v>
      </c>
      <c r="BQ28" s="1" t="s">
        <v>36</v>
      </c>
      <c r="BR28" s="1" t="s">
        <v>36</v>
      </c>
      <c r="BS28" s="1" t="s">
        <v>36</v>
      </c>
      <c r="BT28" s="1" t="s">
        <v>36</v>
      </c>
      <c r="BU28" s="1" t="s">
        <v>36</v>
      </c>
      <c r="BV28" s="1" t="s">
        <v>36</v>
      </c>
      <c r="BW28" s="1" t="s">
        <v>36</v>
      </c>
      <c r="BX28" s="1" t="s">
        <v>36</v>
      </c>
      <c r="BY28" s="1" t="s">
        <v>36</v>
      </c>
      <c r="BZ28" s="1" t="s">
        <v>36</v>
      </c>
      <c r="CA28" s="1" t="s">
        <v>36</v>
      </c>
      <c r="CB28" s="1" t="s">
        <v>36</v>
      </c>
      <c r="CC28" s="1" t="s">
        <v>36</v>
      </c>
      <c r="CD28" s="1" t="s">
        <v>36</v>
      </c>
      <c r="CE28" s="1" t="s">
        <v>36</v>
      </c>
      <c r="CF28" s="28">
        <f>(F28+H28+J28+L28+N28+P28+R28+T28+V28+X28+Z28+AB28+AD28+AF28+AH28+AJ28+AL28+AP28+AR28+AT28+AN28+AV28)/22</f>
        <v>94.63181818181819</v>
      </c>
      <c r="CG28" s="28">
        <f>(G28+I28+K28+M28+O28+Q28+S28+U28+W28+Y28+AA28+AC28+AE28+AG28+AI28+AK28+AM28+AQ28+AS28+AU28+AO28+AW28)/22</f>
        <v>100</v>
      </c>
    </row>
    <row r="29" spans="1:85" ht="33" customHeight="1" x14ac:dyDescent="0.25">
      <c r="A29" s="38"/>
      <c r="B29" s="15" t="s">
        <v>25</v>
      </c>
      <c r="C29" s="8" t="s">
        <v>2</v>
      </c>
      <c r="D29" s="11">
        <v>100</v>
      </c>
      <c r="E29" s="12">
        <v>100</v>
      </c>
      <c r="F29" s="26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1" t="s">
        <v>36</v>
      </c>
      <c r="AY29" s="1" t="s">
        <v>36</v>
      </c>
      <c r="AZ29" s="1" t="s">
        <v>36</v>
      </c>
      <c r="BA29" s="1" t="s">
        <v>36</v>
      </c>
      <c r="BB29" s="1" t="s">
        <v>36</v>
      </c>
      <c r="BC29" s="1" t="s">
        <v>36</v>
      </c>
      <c r="BD29" s="1" t="s">
        <v>36</v>
      </c>
      <c r="BE29" s="1" t="s">
        <v>36</v>
      </c>
      <c r="BF29" s="1" t="s">
        <v>36</v>
      </c>
      <c r="BG29" s="1" t="s">
        <v>36</v>
      </c>
      <c r="BH29" s="1" t="s">
        <v>36</v>
      </c>
      <c r="BI29" s="1" t="s">
        <v>36</v>
      </c>
      <c r="BJ29" s="1" t="s">
        <v>36</v>
      </c>
      <c r="BK29" s="1" t="s">
        <v>36</v>
      </c>
      <c r="BL29" s="1" t="s">
        <v>36</v>
      </c>
      <c r="BM29" s="1" t="s">
        <v>36</v>
      </c>
      <c r="BN29" s="1" t="s">
        <v>36</v>
      </c>
      <c r="BO29" s="1" t="s">
        <v>36</v>
      </c>
      <c r="BP29" s="1" t="s">
        <v>36</v>
      </c>
      <c r="BQ29" s="1" t="s">
        <v>36</v>
      </c>
      <c r="BR29" s="1" t="s">
        <v>36</v>
      </c>
      <c r="BS29" s="1" t="s">
        <v>36</v>
      </c>
      <c r="BT29" s="1" t="s">
        <v>36</v>
      </c>
      <c r="BU29" s="1" t="s">
        <v>36</v>
      </c>
      <c r="BV29" s="1" t="s">
        <v>36</v>
      </c>
      <c r="BW29" s="1" t="s">
        <v>36</v>
      </c>
      <c r="BX29" s="1" t="s">
        <v>36</v>
      </c>
      <c r="BY29" s="1" t="s">
        <v>36</v>
      </c>
      <c r="BZ29" s="1" t="s">
        <v>36</v>
      </c>
      <c r="CA29" s="1" t="s">
        <v>36</v>
      </c>
      <c r="CB29" s="1" t="s">
        <v>36</v>
      </c>
      <c r="CC29" s="1" t="s">
        <v>36</v>
      </c>
      <c r="CD29" s="1" t="s">
        <v>36</v>
      </c>
      <c r="CE29" s="1" t="s">
        <v>36</v>
      </c>
      <c r="CF29" s="28">
        <f t="shared" ref="CF29" si="4">F29+H29+J29+L29+N29+P29+R29+T29+V29+X29+Z29+AB29+AD29+AF29+AH29+AJ29+AL29+AP29+AR29+AT29+AN29+AV29</f>
        <v>0</v>
      </c>
      <c r="CG29" s="28">
        <f t="shared" ref="CG29" si="5">G29+I29+K29+M29+O29+Q29+S29+U29+W29+Y29+AA29+AC29+AE29+AG29+AI29+AK29+AM29+AQ29+AS29+AU29+AO29+AW29</f>
        <v>0</v>
      </c>
    </row>
    <row r="30" spans="1:85" ht="27.75" customHeight="1" x14ac:dyDescent="0.25">
      <c r="A30" s="17"/>
      <c r="B30" s="15" t="s">
        <v>37</v>
      </c>
      <c r="C30" s="8" t="s">
        <v>3</v>
      </c>
      <c r="D30" s="11">
        <f>944+5</f>
        <v>949</v>
      </c>
      <c r="E30" s="12">
        <f>985+5</f>
        <v>990</v>
      </c>
      <c r="F30" s="24">
        <v>9</v>
      </c>
      <c r="G30" s="21">
        <v>14</v>
      </c>
      <c r="H30" s="21">
        <v>14</v>
      </c>
      <c r="I30" s="21">
        <v>12</v>
      </c>
      <c r="J30" s="21">
        <v>6</v>
      </c>
      <c r="K30" s="21">
        <v>9</v>
      </c>
      <c r="L30" s="21">
        <v>33</v>
      </c>
      <c r="M30" s="21">
        <v>31</v>
      </c>
      <c r="N30" s="21">
        <v>19</v>
      </c>
      <c r="O30" s="21">
        <v>23</v>
      </c>
      <c r="P30" s="21">
        <v>22</v>
      </c>
      <c r="Q30" s="21">
        <v>25</v>
      </c>
      <c r="R30" s="21">
        <v>25</v>
      </c>
      <c r="S30" s="21">
        <v>23</v>
      </c>
      <c r="T30" s="21">
        <v>54</v>
      </c>
      <c r="U30" s="21">
        <v>49</v>
      </c>
      <c r="V30" s="21">
        <v>52</v>
      </c>
      <c r="W30" s="21">
        <v>51</v>
      </c>
      <c r="X30" s="21">
        <v>30</v>
      </c>
      <c r="Y30" s="21">
        <v>30</v>
      </c>
      <c r="Z30" s="21">
        <v>26</v>
      </c>
      <c r="AA30" s="21">
        <v>31</v>
      </c>
      <c r="AB30" s="21">
        <v>48</v>
      </c>
      <c r="AC30" s="21">
        <v>41</v>
      </c>
      <c r="AD30" s="21">
        <v>33</v>
      </c>
      <c r="AE30" s="21">
        <v>36</v>
      </c>
      <c r="AF30" s="21">
        <v>31</v>
      </c>
      <c r="AG30" s="21">
        <v>27</v>
      </c>
      <c r="AH30" s="21">
        <f>22+1</f>
        <v>23</v>
      </c>
      <c r="AI30" s="21">
        <v>24</v>
      </c>
      <c r="AJ30" s="21">
        <f>54+1</f>
        <v>55</v>
      </c>
      <c r="AK30" s="21">
        <f>50+1</f>
        <v>51</v>
      </c>
      <c r="AL30" s="21">
        <v>24</v>
      </c>
      <c r="AM30" s="21">
        <v>26</v>
      </c>
      <c r="AN30" s="21">
        <v>42</v>
      </c>
      <c r="AO30" s="21">
        <f>51+2</f>
        <v>53</v>
      </c>
      <c r="AP30" s="21">
        <v>22</v>
      </c>
      <c r="AQ30" s="21">
        <v>27</v>
      </c>
      <c r="AR30" s="21">
        <v>61</v>
      </c>
      <c r="AS30" s="21">
        <v>63</v>
      </c>
      <c r="AT30" s="21">
        <f>82+3</f>
        <v>85</v>
      </c>
      <c r="AU30" s="21">
        <f>90+2</f>
        <v>92</v>
      </c>
      <c r="AV30" s="21">
        <v>235</v>
      </c>
      <c r="AW30" s="21">
        <v>252</v>
      </c>
      <c r="AX30" s="1" t="s">
        <v>36</v>
      </c>
      <c r="AY30" s="1" t="s">
        <v>36</v>
      </c>
      <c r="AZ30" s="1" t="s">
        <v>36</v>
      </c>
      <c r="BA30" s="1" t="s">
        <v>36</v>
      </c>
      <c r="BB30" s="1" t="s">
        <v>36</v>
      </c>
      <c r="BC30" s="1" t="s">
        <v>36</v>
      </c>
      <c r="BD30" s="1" t="s">
        <v>36</v>
      </c>
      <c r="BE30" s="1" t="s">
        <v>36</v>
      </c>
      <c r="BF30" s="1" t="s">
        <v>36</v>
      </c>
      <c r="BG30" s="1" t="s">
        <v>36</v>
      </c>
      <c r="BH30" s="1" t="s">
        <v>36</v>
      </c>
      <c r="BI30" s="1" t="s">
        <v>36</v>
      </c>
      <c r="BJ30" s="1" t="s">
        <v>36</v>
      </c>
      <c r="BK30" s="1" t="s">
        <v>36</v>
      </c>
      <c r="BL30" s="1" t="s">
        <v>36</v>
      </c>
      <c r="BM30" s="1" t="s">
        <v>36</v>
      </c>
      <c r="BN30" s="1" t="s">
        <v>36</v>
      </c>
      <c r="BO30" s="1" t="s">
        <v>36</v>
      </c>
      <c r="BP30" s="1" t="s">
        <v>36</v>
      </c>
      <c r="BQ30" s="1" t="s">
        <v>36</v>
      </c>
      <c r="BR30" s="1" t="s">
        <v>36</v>
      </c>
      <c r="BS30" s="1" t="s">
        <v>36</v>
      </c>
      <c r="BT30" s="1" t="s">
        <v>36</v>
      </c>
      <c r="BU30" s="1" t="s">
        <v>36</v>
      </c>
      <c r="BV30" s="1" t="s">
        <v>36</v>
      </c>
      <c r="BW30" s="1" t="s">
        <v>36</v>
      </c>
      <c r="BX30" s="1" t="s">
        <v>36</v>
      </c>
      <c r="BY30" s="1" t="s">
        <v>36</v>
      </c>
      <c r="BZ30" s="1" t="s">
        <v>36</v>
      </c>
      <c r="CA30" s="1" t="s">
        <v>36</v>
      </c>
      <c r="CB30" s="1" t="s">
        <v>36</v>
      </c>
      <c r="CC30" s="1" t="s">
        <v>36</v>
      </c>
      <c r="CD30" s="1" t="s">
        <v>36</v>
      </c>
      <c r="CE30" s="1" t="s">
        <v>36</v>
      </c>
      <c r="CF30" s="28">
        <f>F30+H30+J30+L30+N30+P30+R30+T30+V30+X30+Z30+AB30+AD30+AF30+AH30+AJ30+AL30+AP30+AR30+AT30+AN30+AV30</f>
        <v>949</v>
      </c>
      <c r="CG30" s="28">
        <f>G30+I30+K30+M30+O30+Q30+S30+U30+W30+Y30+AA30+AC30+AE30+AG30+AI30+AK30+AM30+AQ30+AS30+AU30+AO30+AW30</f>
        <v>990</v>
      </c>
    </row>
    <row r="31" spans="1:85" ht="28.5" x14ac:dyDescent="0.25">
      <c r="A31" s="43">
        <v>4</v>
      </c>
      <c r="B31" s="16" t="s">
        <v>31</v>
      </c>
      <c r="C31" s="8"/>
      <c r="D31" s="11"/>
      <c r="E31" s="12"/>
      <c r="F31" s="9" t="s">
        <v>36</v>
      </c>
      <c r="G31" s="1" t="s">
        <v>36</v>
      </c>
      <c r="H31" s="1" t="s">
        <v>36</v>
      </c>
      <c r="I31" s="1" t="s">
        <v>36</v>
      </c>
      <c r="J31" s="1" t="s">
        <v>36</v>
      </c>
      <c r="K31" s="1" t="s">
        <v>36</v>
      </c>
      <c r="L31" s="1" t="s">
        <v>36</v>
      </c>
      <c r="M31" s="1" t="s">
        <v>36</v>
      </c>
      <c r="N31" s="1" t="s">
        <v>36</v>
      </c>
      <c r="O31" s="1" t="s">
        <v>36</v>
      </c>
      <c r="P31" s="1" t="s">
        <v>36</v>
      </c>
      <c r="Q31" s="1" t="s">
        <v>36</v>
      </c>
      <c r="R31" s="1" t="s">
        <v>36</v>
      </c>
      <c r="S31" s="1" t="s">
        <v>36</v>
      </c>
      <c r="T31" s="1" t="s">
        <v>36</v>
      </c>
      <c r="U31" s="1" t="s">
        <v>36</v>
      </c>
      <c r="V31" s="1" t="s">
        <v>36</v>
      </c>
      <c r="W31" s="1" t="s">
        <v>36</v>
      </c>
      <c r="X31" s="1" t="s">
        <v>36</v>
      </c>
      <c r="Y31" s="1" t="s">
        <v>36</v>
      </c>
      <c r="Z31" s="1" t="s">
        <v>36</v>
      </c>
      <c r="AA31" s="1" t="s">
        <v>36</v>
      </c>
      <c r="AB31" s="1" t="s">
        <v>36</v>
      </c>
      <c r="AC31" s="1" t="s">
        <v>36</v>
      </c>
      <c r="AD31" s="1" t="s">
        <v>36</v>
      </c>
      <c r="AE31" s="1" t="s">
        <v>36</v>
      </c>
      <c r="AF31" s="1" t="s">
        <v>36</v>
      </c>
      <c r="AG31" s="1" t="s">
        <v>36</v>
      </c>
      <c r="AH31" s="1" t="s">
        <v>36</v>
      </c>
      <c r="AI31" s="1" t="s">
        <v>36</v>
      </c>
      <c r="AJ31" s="1" t="s">
        <v>36</v>
      </c>
      <c r="AK31" s="1" t="s">
        <v>36</v>
      </c>
      <c r="AL31" s="1" t="s">
        <v>36</v>
      </c>
      <c r="AM31" s="1" t="s">
        <v>36</v>
      </c>
      <c r="AN31" s="1" t="s">
        <v>36</v>
      </c>
      <c r="AO31" s="1" t="s">
        <v>36</v>
      </c>
      <c r="AP31" s="1" t="s">
        <v>36</v>
      </c>
      <c r="AQ31" s="1" t="s">
        <v>36</v>
      </c>
      <c r="AR31" s="1" t="s">
        <v>36</v>
      </c>
      <c r="AS31" s="1" t="s">
        <v>36</v>
      </c>
      <c r="AT31" s="1" t="s">
        <v>36</v>
      </c>
      <c r="AU31" s="1" t="s">
        <v>36</v>
      </c>
      <c r="AV31" s="1" t="s">
        <v>36</v>
      </c>
      <c r="AW31" s="1" t="s">
        <v>36</v>
      </c>
      <c r="AX31" s="1" t="s">
        <v>36</v>
      </c>
      <c r="AY31" s="1" t="s">
        <v>36</v>
      </c>
      <c r="AZ31" s="1" t="s">
        <v>36</v>
      </c>
      <c r="BA31" s="1" t="s">
        <v>36</v>
      </c>
      <c r="BB31" s="1" t="s">
        <v>36</v>
      </c>
      <c r="BC31" s="1" t="s">
        <v>36</v>
      </c>
      <c r="BD31" s="1" t="s">
        <v>36</v>
      </c>
      <c r="BE31" s="1" t="s">
        <v>36</v>
      </c>
      <c r="BF31" s="1" t="s">
        <v>36</v>
      </c>
      <c r="BG31" s="1" t="s">
        <v>36</v>
      </c>
      <c r="BH31" s="1" t="s">
        <v>36</v>
      </c>
      <c r="BI31" s="1" t="s">
        <v>36</v>
      </c>
      <c r="BJ31" s="1" t="s">
        <v>36</v>
      </c>
      <c r="BK31" s="1" t="s">
        <v>36</v>
      </c>
      <c r="BL31" s="1" t="s">
        <v>36</v>
      </c>
      <c r="BM31" s="1" t="s">
        <v>36</v>
      </c>
      <c r="BN31" s="1" t="s">
        <v>36</v>
      </c>
      <c r="BO31" s="1" t="s">
        <v>36</v>
      </c>
      <c r="BP31" s="1" t="s">
        <v>36</v>
      </c>
      <c r="BQ31" s="1" t="s">
        <v>36</v>
      </c>
      <c r="BR31" s="1" t="s">
        <v>36</v>
      </c>
      <c r="BS31" s="1" t="s">
        <v>36</v>
      </c>
      <c r="BT31" s="1" t="s">
        <v>36</v>
      </c>
      <c r="BU31" s="1" t="s">
        <v>36</v>
      </c>
      <c r="BV31" s="1" t="s">
        <v>36</v>
      </c>
      <c r="BW31" s="1" t="s">
        <v>36</v>
      </c>
      <c r="BX31" s="1" t="s">
        <v>36</v>
      </c>
      <c r="BY31" s="1" t="s">
        <v>36</v>
      </c>
      <c r="BZ31" s="1" t="s">
        <v>36</v>
      </c>
      <c r="CA31" s="1" t="s">
        <v>36</v>
      </c>
      <c r="CB31" s="1" t="s">
        <v>36</v>
      </c>
      <c r="CC31" s="1" t="s">
        <v>36</v>
      </c>
      <c r="CD31" s="1" t="s">
        <v>36</v>
      </c>
      <c r="CE31" s="1" t="s">
        <v>36</v>
      </c>
    </row>
    <row r="32" spans="1:85" ht="24" customHeight="1" x14ac:dyDescent="0.25">
      <c r="A32" s="44"/>
      <c r="B32" s="5" t="s">
        <v>5</v>
      </c>
      <c r="C32" s="8"/>
      <c r="D32" s="13">
        <f>195/35</f>
        <v>5.5714285714285712</v>
      </c>
      <c r="E32" s="14">
        <f>242/36</f>
        <v>6.7222222222222223</v>
      </c>
      <c r="F32" s="9" t="s">
        <v>36</v>
      </c>
      <c r="G32" s="1" t="s">
        <v>36</v>
      </c>
      <c r="H32" s="1" t="s">
        <v>36</v>
      </c>
      <c r="I32" s="1" t="s">
        <v>36</v>
      </c>
      <c r="J32" s="1" t="s">
        <v>36</v>
      </c>
      <c r="K32" s="1" t="s">
        <v>36</v>
      </c>
      <c r="L32" s="1" t="s">
        <v>36</v>
      </c>
      <c r="M32" s="1" t="s">
        <v>36</v>
      </c>
      <c r="N32" s="1" t="s">
        <v>36</v>
      </c>
      <c r="O32" s="1" t="s">
        <v>36</v>
      </c>
      <c r="P32" s="2">
        <v>3</v>
      </c>
      <c r="Q32" s="2">
        <f>4/2</f>
        <v>2</v>
      </c>
      <c r="R32" s="2">
        <f>6/2</f>
        <v>3</v>
      </c>
      <c r="S32" s="2">
        <f>6/2</f>
        <v>3</v>
      </c>
      <c r="T32" s="2">
        <f>20/2</f>
        <v>10</v>
      </c>
      <c r="U32" s="2">
        <f>19/2</f>
        <v>9.5</v>
      </c>
      <c r="V32" s="2">
        <f>12/2</f>
        <v>6</v>
      </c>
      <c r="W32" s="2">
        <f>15/2</f>
        <v>7.5</v>
      </c>
      <c r="X32" s="2">
        <f>4/2</f>
        <v>2</v>
      </c>
      <c r="Y32" s="2">
        <f>7/2</f>
        <v>3.5</v>
      </c>
      <c r="Z32" s="2">
        <f>6/2</f>
        <v>3</v>
      </c>
      <c r="AA32" s="2">
        <f>9/2</f>
        <v>4.5</v>
      </c>
      <c r="AB32" s="2">
        <f>13/2</f>
        <v>6.5</v>
      </c>
      <c r="AC32" s="2">
        <f>17/2</f>
        <v>8.5</v>
      </c>
      <c r="AD32" s="2">
        <f>4/2</f>
        <v>2</v>
      </c>
      <c r="AE32" s="2">
        <f>5/2</f>
        <v>2.5</v>
      </c>
      <c r="AF32" s="2">
        <f>6/2</f>
        <v>3</v>
      </c>
      <c r="AG32" s="2">
        <f>8/2</f>
        <v>4</v>
      </c>
      <c r="AH32" s="2">
        <f>7/2</f>
        <v>3.5</v>
      </c>
      <c r="AI32" s="2">
        <f>7/2</f>
        <v>3.5</v>
      </c>
      <c r="AJ32" s="2">
        <f>10/2</f>
        <v>5</v>
      </c>
      <c r="AK32" s="2">
        <f>21/2</f>
        <v>10.5</v>
      </c>
      <c r="AL32" s="2">
        <f>9/2</f>
        <v>4.5</v>
      </c>
      <c r="AM32" s="2">
        <f>9/2</f>
        <v>4.5</v>
      </c>
      <c r="AN32" s="2">
        <f>3/1</f>
        <v>3</v>
      </c>
      <c r="AO32" s="2">
        <f>9/2</f>
        <v>4.5</v>
      </c>
      <c r="AP32" s="2">
        <f>6/2</f>
        <v>3</v>
      </c>
      <c r="AQ32" s="2">
        <f>6/2</f>
        <v>3</v>
      </c>
      <c r="AR32" s="2">
        <f>3/2</f>
        <v>1.5</v>
      </c>
      <c r="AS32" s="2">
        <f>4/2</f>
        <v>2</v>
      </c>
      <c r="AT32" s="2">
        <f>11/2</f>
        <v>5.5</v>
      </c>
      <c r="AU32" s="2">
        <f>18/2</f>
        <v>9</v>
      </c>
      <c r="AV32" s="2">
        <f>72/4</f>
        <v>18</v>
      </c>
      <c r="AW32" s="2">
        <f>78/4</f>
        <v>19.5</v>
      </c>
      <c r="AX32" s="1" t="s">
        <v>36</v>
      </c>
      <c r="AY32" s="1" t="s">
        <v>36</v>
      </c>
      <c r="AZ32" s="1" t="s">
        <v>36</v>
      </c>
      <c r="BA32" s="1" t="s">
        <v>36</v>
      </c>
      <c r="BB32" s="1" t="s">
        <v>36</v>
      </c>
      <c r="BC32" s="1" t="s">
        <v>36</v>
      </c>
      <c r="BD32" s="1" t="s">
        <v>36</v>
      </c>
      <c r="BE32" s="1" t="s">
        <v>36</v>
      </c>
      <c r="BF32" s="1" t="s">
        <v>36</v>
      </c>
      <c r="BG32" s="1" t="s">
        <v>36</v>
      </c>
      <c r="BH32" s="1" t="s">
        <v>36</v>
      </c>
      <c r="BI32" s="1" t="s">
        <v>36</v>
      </c>
      <c r="BJ32" s="1" t="s">
        <v>36</v>
      </c>
      <c r="BK32" s="1" t="s">
        <v>36</v>
      </c>
      <c r="BL32" s="1" t="s">
        <v>36</v>
      </c>
      <c r="BM32" s="1" t="s">
        <v>36</v>
      </c>
      <c r="BN32" s="1" t="s">
        <v>36</v>
      </c>
      <c r="BO32" s="1" t="s">
        <v>36</v>
      </c>
      <c r="BP32" s="1" t="s">
        <v>36</v>
      </c>
      <c r="BQ32" s="1" t="s">
        <v>36</v>
      </c>
      <c r="BR32" s="1" t="s">
        <v>36</v>
      </c>
      <c r="BS32" s="1" t="s">
        <v>36</v>
      </c>
      <c r="BT32" s="1" t="s">
        <v>36</v>
      </c>
      <c r="BU32" s="1" t="s">
        <v>36</v>
      </c>
      <c r="BV32" s="1" t="s">
        <v>36</v>
      </c>
      <c r="BW32" s="1" t="s">
        <v>36</v>
      </c>
      <c r="BX32" s="1" t="s">
        <v>36</v>
      </c>
      <c r="BY32" s="1" t="s">
        <v>36</v>
      </c>
      <c r="BZ32" s="1" t="s">
        <v>36</v>
      </c>
      <c r="CA32" s="1" t="s">
        <v>36</v>
      </c>
      <c r="CB32" s="1" t="s">
        <v>36</v>
      </c>
      <c r="CC32" s="1" t="s">
        <v>36</v>
      </c>
      <c r="CD32" s="1" t="s">
        <v>36</v>
      </c>
      <c r="CE32" s="1" t="s">
        <v>36</v>
      </c>
    </row>
    <row r="33" spans="1:85" ht="30" x14ac:dyDescent="0.25">
      <c r="A33" s="44"/>
      <c r="B33" s="5" t="s">
        <v>9</v>
      </c>
      <c r="C33" s="8" t="s">
        <v>2</v>
      </c>
      <c r="D33" s="13">
        <f>-(6/111*100)+100</f>
        <v>94.594594594594597</v>
      </c>
      <c r="E33" s="12">
        <v>100</v>
      </c>
      <c r="F33" s="9" t="s">
        <v>36</v>
      </c>
      <c r="G33" s="1" t="s">
        <v>36</v>
      </c>
      <c r="H33" s="1" t="s">
        <v>36</v>
      </c>
      <c r="I33" s="1" t="s">
        <v>36</v>
      </c>
      <c r="J33" s="1" t="s">
        <v>36</v>
      </c>
      <c r="K33" s="1" t="s">
        <v>36</v>
      </c>
      <c r="L33" s="1" t="s">
        <v>36</v>
      </c>
      <c r="M33" s="1" t="s">
        <v>36</v>
      </c>
      <c r="N33" s="1" t="s">
        <v>36</v>
      </c>
      <c r="O33" s="1" t="s">
        <v>36</v>
      </c>
      <c r="P33" s="1">
        <v>100</v>
      </c>
      <c r="Q33" s="1">
        <v>100</v>
      </c>
      <c r="R33" s="1">
        <v>100</v>
      </c>
      <c r="S33" s="1">
        <v>100</v>
      </c>
      <c r="T33" s="1">
        <v>100</v>
      </c>
      <c r="U33" s="1">
        <v>100</v>
      </c>
      <c r="V33" s="1">
        <v>100</v>
      </c>
      <c r="W33" s="1">
        <v>100</v>
      </c>
      <c r="X33" s="1">
        <v>100</v>
      </c>
      <c r="Y33" s="1">
        <v>100</v>
      </c>
      <c r="Z33" s="1">
        <v>100</v>
      </c>
      <c r="AA33" s="1">
        <v>100</v>
      </c>
      <c r="AB33" s="1">
        <v>100</v>
      </c>
      <c r="AC33" s="1">
        <v>100</v>
      </c>
      <c r="AD33" s="1">
        <v>100</v>
      </c>
      <c r="AE33" s="1">
        <v>100</v>
      </c>
      <c r="AF33" s="1">
        <v>100</v>
      </c>
      <c r="AG33" s="1">
        <v>100</v>
      </c>
      <c r="AH33" s="2">
        <f>-(1/7*100)+100</f>
        <v>85.714285714285722</v>
      </c>
      <c r="AI33" s="1">
        <v>100</v>
      </c>
      <c r="AJ33" s="2">
        <f>-(1/5*100)+100</f>
        <v>80</v>
      </c>
      <c r="AK33" s="1">
        <v>100</v>
      </c>
      <c r="AL33" s="1">
        <v>100</v>
      </c>
      <c r="AM33" s="1">
        <v>100</v>
      </c>
      <c r="AN33" s="1">
        <v>100</v>
      </c>
      <c r="AO33" s="1">
        <v>100</v>
      </c>
      <c r="AP33" s="1">
        <v>100</v>
      </c>
      <c r="AQ33" s="1">
        <v>100</v>
      </c>
      <c r="AR33" s="1">
        <v>100</v>
      </c>
      <c r="AS33" s="1">
        <v>100</v>
      </c>
      <c r="AT33" s="1">
        <v>100</v>
      </c>
      <c r="AU33" s="1">
        <v>100</v>
      </c>
      <c r="AV33" s="2">
        <f>-(4/38*100)+100</f>
        <v>89.473684210526315</v>
      </c>
      <c r="AW33" s="1">
        <v>100</v>
      </c>
      <c r="AX33" s="1" t="s">
        <v>36</v>
      </c>
      <c r="AY33" s="1" t="s">
        <v>36</v>
      </c>
      <c r="AZ33" s="1" t="s">
        <v>36</v>
      </c>
      <c r="BA33" s="1" t="s">
        <v>36</v>
      </c>
      <c r="BB33" s="1" t="s">
        <v>36</v>
      </c>
      <c r="BC33" s="1" t="s">
        <v>36</v>
      </c>
      <c r="BD33" s="1" t="s">
        <v>36</v>
      </c>
      <c r="BE33" s="1" t="s">
        <v>36</v>
      </c>
      <c r="BF33" s="1" t="s">
        <v>36</v>
      </c>
      <c r="BG33" s="1" t="s">
        <v>36</v>
      </c>
      <c r="BH33" s="1" t="s">
        <v>36</v>
      </c>
      <c r="BI33" s="1" t="s">
        <v>36</v>
      </c>
      <c r="BJ33" s="1" t="s">
        <v>36</v>
      </c>
      <c r="BK33" s="1" t="s">
        <v>36</v>
      </c>
      <c r="BL33" s="1" t="s">
        <v>36</v>
      </c>
      <c r="BM33" s="1" t="s">
        <v>36</v>
      </c>
      <c r="BN33" s="1" t="s">
        <v>36</v>
      </c>
      <c r="BO33" s="1" t="s">
        <v>36</v>
      </c>
      <c r="BP33" s="1" t="s">
        <v>36</v>
      </c>
      <c r="BQ33" s="1" t="s">
        <v>36</v>
      </c>
      <c r="BR33" s="1" t="s">
        <v>36</v>
      </c>
      <c r="BS33" s="1" t="s">
        <v>36</v>
      </c>
      <c r="BT33" s="1" t="s">
        <v>36</v>
      </c>
      <c r="BU33" s="1" t="s">
        <v>36</v>
      </c>
      <c r="BV33" s="1" t="s">
        <v>36</v>
      </c>
      <c r="BW33" s="1" t="s">
        <v>36</v>
      </c>
      <c r="BX33" s="1" t="s">
        <v>36</v>
      </c>
      <c r="BY33" s="1" t="s">
        <v>36</v>
      </c>
      <c r="BZ33" s="1" t="s">
        <v>36</v>
      </c>
      <c r="CA33" s="1" t="s">
        <v>36</v>
      </c>
      <c r="CB33" s="1" t="s">
        <v>36</v>
      </c>
      <c r="CC33" s="1" t="s">
        <v>36</v>
      </c>
      <c r="CD33" s="1" t="s">
        <v>36</v>
      </c>
      <c r="CE33" s="1" t="s">
        <v>36</v>
      </c>
      <c r="CF33" s="28">
        <f t="shared" ref="CF33:CF37" si="6">(P33+R33+T33+V33+X33+Z33+AB33+AD33+AF33+AH33+AJ33+AL33+AP33+AR33+AT33+AN33+AV33)/17</f>
        <v>97.363998230871289</v>
      </c>
      <c r="CG33" s="28">
        <f t="shared" ref="CG33:CG37" si="7">(Q33+S33+U33+W33+Y33+AA33+AC33+AE33+AG33+AI33+AK33+AM33+AQ33+AS33+AU33+AO33+AW33)/17</f>
        <v>100</v>
      </c>
    </row>
    <row r="34" spans="1:85" ht="30" x14ac:dyDescent="0.25">
      <c r="A34" s="44"/>
      <c r="B34" s="15" t="s">
        <v>32</v>
      </c>
      <c r="C34" s="8" t="s">
        <v>2</v>
      </c>
      <c r="D34" s="11">
        <v>48</v>
      </c>
      <c r="E34" s="12">
        <v>48</v>
      </c>
      <c r="F34" s="9" t="s">
        <v>36</v>
      </c>
      <c r="G34" s="1" t="s">
        <v>36</v>
      </c>
      <c r="H34" s="1" t="s">
        <v>36</v>
      </c>
      <c r="I34" s="1" t="s">
        <v>36</v>
      </c>
      <c r="J34" s="1" t="s">
        <v>36</v>
      </c>
      <c r="K34" s="1" t="s">
        <v>36</v>
      </c>
      <c r="L34" s="1" t="s">
        <v>36</v>
      </c>
      <c r="M34" s="1" t="s">
        <v>36</v>
      </c>
      <c r="N34" s="1" t="s">
        <v>36</v>
      </c>
      <c r="O34" s="1" t="s">
        <v>36</v>
      </c>
      <c r="P34" s="20">
        <v>14</v>
      </c>
      <c r="Q34" s="20">
        <v>14</v>
      </c>
      <c r="R34" s="20">
        <v>100</v>
      </c>
      <c r="S34" s="20">
        <v>100</v>
      </c>
      <c r="T34" s="20">
        <v>33</v>
      </c>
      <c r="U34" s="20">
        <v>33</v>
      </c>
      <c r="V34" s="20">
        <v>11</v>
      </c>
      <c r="W34" s="20">
        <v>11</v>
      </c>
      <c r="X34" s="20">
        <v>40</v>
      </c>
      <c r="Y34" s="20">
        <v>40</v>
      </c>
      <c r="Z34" s="20">
        <v>75</v>
      </c>
      <c r="AA34" s="20">
        <v>75</v>
      </c>
      <c r="AB34" s="20">
        <v>40</v>
      </c>
      <c r="AC34" s="20">
        <v>40</v>
      </c>
      <c r="AD34" s="20">
        <v>50</v>
      </c>
      <c r="AE34" s="20">
        <v>50</v>
      </c>
      <c r="AF34" s="20">
        <v>14</v>
      </c>
      <c r="AG34" s="20">
        <v>14</v>
      </c>
      <c r="AH34" s="20">
        <v>80</v>
      </c>
      <c r="AI34" s="20">
        <v>80</v>
      </c>
      <c r="AJ34" s="20">
        <v>33</v>
      </c>
      <c r="AK34" s="20">
        <v>33</v>
      </c>
      <c r="AL34" s="20">
        <v>70</v>
      </c>
      <c r="AM34" s="20">
        <v>70</v>
      </c>
      <c r="AN34" s="20">
        <v>57</v>
      </c>
      <c r="AO34" s="20">
        <v>57</v>
      </c>
      <c r="AP34" s="20">
        <v>33</v>
      </c>
      <c r="AQ34" s="20">
        <v>33</v>
      </c>
      <c r="AR34" s="20">
        <v>71</v>
      </c>
      <c r="AS34" s="20">
        <v>71</v>
      </c>
      <c r="AT34" s="20">
        <v>53</v>
      </c>
      <c r="AU34" s="20">
        <v>53</v>
      </c>
      <c r="AV34" s="20">
        <v>35</v>
      </c>
      <c r="AW34" s="20">
        <v>35</v>
      </c>
      <c r="AX34" s="1" t="s">
        <v>36</v>
      </c>
      <c r="AY34" s="1" t="s">
        <v>36</v>
      </c>
      <c r="AZ34" s="1" t="s">
        <v>36</v>
      </c>
      <c r="BA34" s="1" t="s">
        <v>36</v>
      </c>
      <c r="BB34" s="1" t="s">
        <v>36</v>
      </c>
      <c r="BC34" s="1" t="s">
        <v>36</v>
      </c>
      <c r="BD34" s="1" t="s">
        <v>36</v>
      </c>
      <c r="BE34" s="1" t="s">
        <v>36</v>
      </c>
      <c r="BF34" s="1" t="s">
        <v>36</v>
      </c>
      <c r="BG34" s="1" t="s">
        <v>36</v>
      </c>
      <c r="BH34" s="1" t="s">
        <v>36</v>
      </c>
      <c r="BI34" s="1" t="s">
        <v>36</v>
      </c>
      <c r="BJ34" s="1" t="s">
        <v>36</v>
      </c>
      <c r="BK34" s="1" t="s">
        <v>36</v>
      </c>
      <c r="BL34" s="1" t="s">
        <v>36</v>
      </c>
      <c r="BM34" s="1" t="s">
        <v>36</v>
      </c>
      <c r="BN34" s="1" t="s">
        <v>36</v>
      </c>
      <c r="BO34" s="1" t="s">
        <v>36</v>
      </c>
      <c r="BP34" s="1" t="s">
        <v>36</v>
      </c>
      <c r="BQ34" s="1" t="s">
        <v>36</v>
      </c>
      <c r="BR34" s="1" t="s">
        <v>36</v>
      </c>
      <c r="BS34" s="1" t="s">
        <v>36</v>
      </c>
      <c r="BT34" s="1" t="s">
        <v>36</v>
      </c>
      <c r="BU34" s="1" t="s">
        <v>36</v>
      </c>
      <c r="BV34" s="1" t="s">
        <v>36</v>
      </c>
      <c r="BW34" s="1" t="s">
        <v>36</v>
      </c>
      <c r="BX34" s="1" t="s">
        <v>36</v>
      </c>
      <c r="BY34" s="1" t="s">
        <v>36</v>
      </c>
      <c r="BZ34" s="1" t="s">
        <v>36</v>
      </c>
      <c r="CA34" s="1" t="s">
        <v>36</v>
      </c>
      <c r="CB34" s="1" t="s">
        <v>36</v>
      </c>
      <c r="CC34" s="1" t="s">
        <v>36</v>
      </c>
      <c r="CD34" s="1" t="s">
        <v>36</v>
      </c>
      <c r="CE34" s="1" t="s">
        <v>36</v>
      </c>
      <c r="CF34" s="28">
        <f t="shared" si="6"/>
        <v>47.588235294117645</v>
      </c>
      <c r="CG34" s="28">
        <f t="shared" si="7"/>
        <v>47.588235294117645</v>
      </c>
    </row>
    <row r="35" spans="1:85" ht="45" x14ac:dyDescent="0.25">
      <c r="A35" s="44"/>
      <c r="B35" s="15" t="s">
        <v>33</v>
      </c>
      <c r="C35" s="8" t="s">
        <v>2</v>
      </c>
      <c r="D35" s="11">
        <v>96</v>
      </c>
      <c r="E35" s="12">
        <v>100</v>
      </c>
      <c r="F35" s="9" t="s">
        <v>36</v>
      </c>
      <c r="G35" s="1" t="s">
        <v>36</v>
      </c>
      <c r="H35" s="1" t="s">
        <v>36</v>
      </c>
      <c r="I35" s="1" t="s">
        <v>36</v>
      </c>
      <c r="J35" s="1" t="s">
        <v>36</v>
      </c>
      <c r="K35" s="1" t="s">
        <v>36</v>
      </c>
      <c r="L35" s="1" t="s">
        <v>36</v>
      </c>
      <c r="M35" s="1" t="s">
        <v>36</v>
      </c>
      <c r="N35" s="1" t="s">
        <v>36</v>
      </c>
      <c r="O35" s="1" t="s">
        <v>36</v>
      </c>
      <c r="P35" s="20">
        <v>100</v>
      </c>
      <c r="Q35" s="20">
        <v>100</v>
      </c>
      <c r="R35" s="20">
        <v>100</v>
      </c>
      <c r="S35" s="20">
        <v>100</v>
      </c>
      <c r="T35" s="20">
        <v>100</v>
      </c>
      <c r="U35" s="20">
        <v>100</v>
      </c>
      <c r="V35" s="20">
        <v>100</v>
      </c>
      <c r="W35" s="20">
        <v>100</v>
      </c>
      <c r="X35" s="20">
        <v>100</v>
      </c>
      <c r="Y35" s="20">
        <v>100</v>
      </c>
      <c r="Z35" s="20">
        <v>100</v>
      </c>
      <c r="AA35" s="20">
        <v>100</v>
      </c>
      <c r="AB35" s="20">
        <v>100</v>
      </c>
      <c r="AC35" s="20">
        <v>100</v>
      </c>
      <c r="AD35" s="20">
        <v>100</v>
      </c>
      <c r="AE35" s="20">
        <v>100</v>
      </c>
      <c r="AF35" s="20">
        <v>86</v>
      </c>
      <c r="AG35" s="20">
        <v>100</v>
      </c>
      <c r="AH35" s="20">
        <v>100</v>
      </c>
      <c r="AI35" s="20">
        <v>100</v>
      </c>
      <c r="AJ35" s="20">
        <v>89</v>
      </c>
      <c r="AK35" s="20">
        <v>100</v>
      </c>
      <c r="AL35" s="20">
        <v>80</v>
      </c>
      <c r="AM35" s="20">
        <v>100</v>
      </c>
      <c r="AN35" s="20">
        <v>100</v>
      </c>
      <c r="AO35" s="20">
        <v>100</v>
      </c>
      <c r="AP35" s="20">
        <v>83</v>
      </c>
      <c r="AQ35" s="20">
        <v>100</v>
      </c>
      <c r="AR35" s="20">
        <v>100</v>
      </c>
      <c r="AS35" s="20">
        <v>100</v>
      </c>
      <c r="AT35" s="20">
        <v>100</v>
      </c>
      <c r="AU35" s="20">
        <v>100</v>
      </c>
      <c r="AV35" s="20">
        <v>95</v>
      </c>
      <c r="AW35" s="20">
        <v>100</v>
      </c>
      <c r="AX35" s="1" t="s">
        <v>36</v>
      </c>
      <c r="AY35" s="1" t="s">
        <v>36</v>
      </c>
      <c r="AZ35" s="1" t="s">
        <v>36</v>
      </c>
      <c r="BA35" s="1" t="s">
        <v>36</v>
      </c>
      <c r="BB35" s="1" t="s">
        <v>36</v>
      </c>
      <c r="BC35" s="1" t="s">
        <v>36</v>
      </c>
      <c r="BD35" s="1" t="s">
        <v>36</v>
      </c>
      <c r="BE35" s="1" t="s">
        <v>36</v>
      </c>
      <c r="BF35" s="1" t="s">
        <v>36</v>
      </c>
      <c r="BG35" s="1" t="s">
        <v>36</v>
      </c>
      <c r="BH35" s="1" t="s">
        <v>36</v>
      </c>
      <c r="BI35" s="1" t="s">
        <v>36</v>
      </c>
      <c r="BJ35" s="1" t="s">
        <v>36</v>
      </c>
      <c r="BK35" s="1" t="s">
        <v>36</v>
      </c>
      <c r="BL35" s="1" t="s">
        <v>36</v>
      </c>
      <c r="BM35" s="1" t="s">
        <v>36</v>
      </c>
      <c r="BN35" s="1" t="s">
        <v>36</v>
      </c>
      <c r="BO35" s="1" t="s">
        <v>36</v>
      </c>
      <c r="BP35" s="1" t="s">
        <v>36</v>
      </c>
      <c r="BQ35" s="1" t="s">
        <v>36</v>
      </c>
      <c r="BR35" s="1" t="s">
        <v>36</v>
      </c>
      <c r="BS35" s="1" t="s">
        <v>36</v>
      </c>
      <c r="BT35" s="1" t="s">
        <v>36</v>
      </c>
      <c r="BU35" s="1" t="s">
        <v>36</v>
      </c>
      <c r="BV35" s="1" t="s">
        <v>36</v>
      </c>
      <c r="BW35" s="1" t="s">
        <v>36</v>
      </c>
      <c r="BX35" s="1" t="s">
        <v>36</v>
      </c>
      <c r="BY35" s="1" t="s">
        <v>36</v>
      </c>
      <c r="BZ35" s="1" t="s">
        <v>36</v>
      </c>
      <c r="CA35" s="1" t="s">
        <v>36</v>
      </c>
      <c r="CB35" s="1" t="s">
        <v>36</v>
      </c>
      <c r="CC35" s="1" t="s">
        <v>36</v>
      </c>
      <c r="CD35" s="1" t="s">
        <v>36</v>
      </c>
      <c r="CE35" s="1" t="s">
        <v>36</v>
      </c>
      <c r="CF35" s="28">
        <f t="shared" si="6"/>
        <v>96.058823529411768</v>
      </c>
      <c r="CG35" s="28">
        <f t="shared" si="7"/>
        <v>100</v>
      </c>
    </row>
    <row r="36" spans="1:85" ht="30" x14ac:dyDescent="0.25">
      <c r="A36" s="44"/>
      <c r="B36" s="15" t="s">
        <v>34</v>
      </c>
      <c r="C36" s="8" t="s">
        <v>2</v>
      </c>
      <c r="D36" s="11">
        <v>100</v>
      </c>
      <c r="E36" s="12">
        <v>100</v>
      </c>
      <c r="F36" s="9" t="s">
        <v>36</v>
      </c>
      <c r="G36" s="1" t="s">
        <v>36</v>
      </c>
      <c r="H36" s="1" t="s">
        <v>36</v>
      </c>
      <c r="I36" s="1" t="s">
        <v>36</v>
      </c>
      <c r="J36" s="1" t="s">
        <v>36</v>
      </c>
      <c r="K36" s="1" t="s">
        <v>36</v>
      </c>
      <c r="L36" s="1" t="s">
        <v>36</v>
      </c>
      <c r="M36" s="1" t="s">
        <v>36</v>
      </c>
      <c r="N36" s="1" t="s">
        <v>36</v>
      </c>
      <c r="O36" s="1" t="s">
        <v>36</v>
      </c>
      <c r="P36" s="20">
        <v>100</v>
      </c>
      <c r="Q36" s="20">
        <v>100</v>
      </c>
      <c r="R36" s="20">
        <v>100</v>
      </c>
      <c r="S36" s="20">
        <v>100</v>
      </c>
      <c r="T36" s="20">
        <v>100</v>
      </c>
      <c r="U36" s="20">
        <v>100</v>
      </c>
      <c r="V36" s="20">
        <v>100</v>
      </c>
      <c r="W36" s="20">
        <v>100</v>
      </c>
      <c r="X36" s="20">
        <v>100</v>
      </c>
      <c r="Y36" s="20">
        <v>100</v>
      </c>
      <c r="Z36" s="20">
        <v>100</v>
      </c>
      <c r="AA36" s="20">
        <v>100</v>
      </c>
      <c r="AB36" s="20">
        <v>100</v>
      </c>
      <c r="AC36" s="20">
        <v>100</v>
      </c>
      <c r="AD36" s="20">
        <v>100</v>
      </c>
      <c r="AE36" s="20">
        <v>100</v>
      </c>
      <c r="AF36" s="20">
        <v>100</v>
      </c>
      <c r="AG36" s="20">
        <v>100</v>
      </c>
      <c r="AH36" s="20">
        <v>100</v>
      </c>
      <c r="AI36" s="20">
        <v>100</v>
      </c>
      <c r="AJ36" s="20">
        <v>100</v>
      </c>
      <c r="AK36" s="20">
        <v>100</v>
      </c>
      <c r="AL36" s="20">
        <v>100</v>
      </c>
      <c r="AM36" s="20">
        <v>100</v>
      </c>
      <c r="AN36" s="20">
        <v>100</v>
      </c>
      <c r="AO36" s="20">
        <v>100</v>
      </c>
      <c r="AP36" s="20">
        <v>100</v>
      </c>
      <c r="AQ36" s="20">
        <v>100</v>
      </c>
      <c r="AR36" s="20">
        <v>100</v>
      </c>
      <c r="AS36" s="20">
        <v>100</v>
      </c>
      <c r="AT36" s="20">
        <v>100</v>
      </c>
      <c r="AU36" s="20">
        <v>100</v>
      </c>
      <c r="AV36" s="20">
        <v>100</v>
      </c>
      <c r="AW36" s="20">
        <v>100</v>
      </c>
      <c r="AX36" s="1" t="s">
        <v>36</v>
      </c>
      <c r="AY36" s="1" t="s">
        <v>36</v>
      </c>
      <c r="AZ36" s="1" t="s">
        <v>36</v>
      </c>
      <c r="BA36" s="1" t="s">
        <v>36</v>
      </c>
      <c r="BB36" s="1" t="s">
        <v>36</v>
      </c>
      <c r="BC36" s="1" t="s">
        <v>36</v>
      </c>
      <c r="BD36" s="1" t="s">
        <v>36</v>
      </c>
      <c r="BE36" s="1" t="s">
        <v>36</v>
      </c>
      <c r="BF36" s="1" t="s">
        <v>36</v>
      </c>
      <c r="BG36" s="1" t="s">
        <v>36</v>
      </c>
      <c r="BH36" s="1" t="s">
        <v>36</v>
      </c>
      <c r="BI36" s="1" t="s">
        <v>36</v>
      </c>
      <c r="BJ36" s="1" t="s">
        <v>36</v>
      </c>
      <c r="BK36" s="1" t="s">
        <v>36</v>
      </c>
      <c r="BL36" s="1" t="s">
        <v>36</v>
      </c>
      <c r="BM36" s="1" t="s">
        <v>36</v>
      </c>
      <c r="BN36" s="1" t="s">
        <v>36</v>
      </c>
      <c r="BO36" s="1" t="s">
        <v>36</v>
      </c>
      <c r="BP36" s="1" t="s">
        <v>36</v>
      </c>
      <c r="BQ36" s="1" t="s">
        <v>36</v>
      </c>
      <c r="BR36" s="1" t="s">
        <v>36</v>
      </c>
      <c r="BS36" s="1" t="s">
        <v>36</v>
      </c>
      <c r="BT36" s="1" t="s">
        <v>36</v>
      </c>
      <c r="BU36" s="1" t="s">
        <v>36</v>
      </c>
      <c r="BV36" s="1" t="s">
        <v>36</v>
      </c>
      <c r="BW36" s="1" t="s">
        <v>36</v>
      </c>
      <c r="BX36" s="1" t="s">
        <v>36</v>
      </c>
      <c r="BY36" s="1" t="s">
        <v>36</v>
      </c>
      <c r="BZ36" s="1" t="s">
        <v>36</v>
      </c>
      <c r="CA36" s="1" t="s">
        <v>36</v>
      </c>
      <c r="CB36" s="1" t="s">
        <v>36</v>
      </c>
      <c r="CC36" s="1" t="s">
        <v>36</v>
      </c>
      <c r="CD36" s="1" t="s">
        <v>36</v>
      </c>
      <c r="CE36" s="1" t="s">
        <v>36</v>
      </c>
      <c r="CF36" s="28">
        <f t="shared" si="6"/>
        <v>100</v>
      </c>
      <c r="CG36" s="28">
        <f t="shared" si="7"/>
        <v>100</v>
      </c>
    </row>
    <row r="37" spans="1:85" ht="30" x14ac:dyDescent="0.25">
      <c r="A37" s="44"/>
      <c r="B37" s="15" t="s">
        <v>24</v>
      </c>
      <c r="C37" s="8" t="s">
        <v>2</v>
      </c>
      <c r="D37" s="11">
        <v>100</v>
      </c>
      <c r="E37" s="12">
        <v>100</v>
      </c>
      <c r="F37" s="9" t="s">
        <v>36</v>
      </c>
      <c r="G37" s="1" t="s">
        <v>36</v>
      </c>
      <c r="H37" s="1" t="s">
        <v>36</v>
      </c>
      <c r="I37" s="1" t="s">
        <v>36</v>
      </c>
      <c r="J37" s="1" t="s">
        <v>36</v>
      </c>
      <c r="K37" s="1" t="s">
        <v>36</v>
      </c>
      <c r="L37" s="1" t="s">
        <v>36</v>
      </c>
      <c r="M37" s="1" t="s">
        <v>36</v>
      </c>
      <c r="N37" s="1" t="s">
        <v>36</v>
      </c>
      <c r="O37" s="1" t="s">
        <v>36</v>
      </c>
      <c r="P37" s="20">
        <v>100</v>
      </c>
      <c r="Q37" s="20">
        <v>100</v>
      </c>
      <c r="R37" s="20">
        <v>100</v>
      </c>
      <c r="S37" s="20">
        <v>100</v>
      </c>
      <c r="T37" s="20">
        <v>100</v>
      </c>
      <c r="U37" s="20">
        <v>100</v>
      </c>
      <c r="V37" s="20">
        <v>100</v>
      </c>
      <c r="W37" s="20">
        <v>100</v>
      </c>
      <c r="X37" s="20">
        <v>100</v>
      </c>
      <c r="Y37" s="20">
        <v>100</v>
      </c>
      <c r="Z37" s="20">
        <v>100</v>
      </c>
      <c r="AA37" s="20">
        <v>100</v>
      </c>
      <c r="AB37" s="20">
        <v>100</v>
      </c>
      <c r="AC37" s="20">
        <v>100</v>
      </c>
      <c r="AD37" s="20">
        <v>100</v>
      </c>
      <c r="AE37" s="20">
        <v>100</v>
      </c>
      <c r="AF37" s="20">
        <v>100</v>
      </c>
      <c r="AG37" s="20">
        <v>100</v>
      </c>
      <c r="AH37" s="20">
        <v>100</v>
      </c>
      <c r="AI37" s="20">
        <v>100</v>
      </c>
      <c r="AJ37" s="20">
        <v>100</v>
      </c>
      <c r="AK37" s="20">
        <v>100</v>
      </c>
      <c r="AL37" s="20">
        <v>100</v>
      </c>
      <c r="AM37" s="20">
        <v>100</v>
      </c>
      <c r="AN37" s="20">
        <v>100</v>
      </c>
      <c r="AO37" s="20">
        <v>100</v>
      </c>
      <c r="AP37" s="20">
        <v>100</v>
      </c>
      <c r="AQ37" s="20">
        <v>100</v>
      </c>
      <c r="AR37" s="20">
        <v>100</v>
      </c>
      <c r="AS37" s="20">
        <v>100</v>
      </c>
      <c r="AT37" s="20">
        <v>100</v>
      </c>
      <c r="AU37" s="20">
        <v>100</v>
      </c>
      <c r="AV37" s="20">
        <v>100</v>
      </c>
      <c r="AW37" s="20">
        <v>100</v>
      </c>
      <c r="AX37" s="1" t="s">
        <v>36</v>
      </c>
      <c r="AY37" s="1" t="s">
        <v>36</v>
      </c>
      <c r="AZ37" s="1" t="s">
        <v>36</v>
      </c>
      <c r="BA37" s="1" t="s">
        <v>36</v>
      </c>
      <c r="BB37" s="1" t="s">
        <v>36</v>
      </c>
      <c r="BC37" s="1" t="s">
        <v>36</v>
      </c>
      <c r="BD37" s="1" t="s">
        <v>36</v>
      </c>
      <c r="BE37" s="1" t="s">
        <v>36</v>
      </c>
      <c r="BF37" s="1" t="s">
        <v>36</v>
      </c>
      <c r="BG37" s="1" t="s">
        <v>36</v>
      </c>
      <c r="BH37" s="1" t="s">
        <v>36</v>
      </c>
      <c r="BI37" s="1" t="s">
        <v>36</v>
      </c>
      <c r="BJ37" s="1" t="s">
        <v>36</v>
      </c>
      <c r="BK37" s="1" t="s">
        <v>36</v>
      </c>
      <c r="BL37" s="1" t="s">
        <v>36</v>
      </c>
      <c r="BM37" s="1" t="s">
        <v>36</v>
      </c>
      <c r="BN37" s="1" t="s">
        <v>36</v>
      </c>
      <c r="BO37" s="1" t="s">
        <v>36</v>
      </c>
      <c r="BP37" s="1" t="s">
        <v>36</v>
      </c>
      <c r="BQ37" s="1" t="s">
        <v>36</v>
      </c>
      <c r="BR37" s="1" t="s">
        <v>36</v>
      </c>
      <c r="BS37" s="1" t="s">
        <v>36</v>
      </c>
      <c r="BT37" s="1" t="s">
        <v>36</v>
      </c>
      <c r="BU37" s="1" t="s">
        <v>36</v>
      </c>
      <c r="BV37" s="1" t="s">
        <v>36</v>
      </c>
      <c r="BW37" s="1" t="s">
        <v>36</v>
      </c>
      <c r="BX37" s="1" t="s">
        <v>36</v>
      </c>
      <c r="BY37" s="1" t="s">
        <v>36</v>
      </c>
      <c r="BZ37" s="1" t="s">
        <v>36</v>
      </c>
      <c r="CA37" s="1" t="s">
        <v>36</v>
      </c>
      <c r="CB37" s="1" t="s">
        <v>36</v>
      </c>
      <c r="CC37" s="1" t="s">
        <v>36</v>
      </c>
      <c r="CD37" s="1" t="s">
        <v>36</v>
      </c>
      <c r="CE37" s="1" t="s">
        <v>36</v>
      </c>
      <c r="CF37" s="28">
        <f t="shared" si="6"/>
        <v>100</v>
      </c>
      <c r="CG37" s="28">
        <f t="shared" si="7"/>
        <v>100</v>
      </c>
    </row>
    <row r="38" spans="1:85" ht="30" x14ac:dyDescent="0.25">
      <c r="A38" s="44"/>
      <c r="B38" s="15" t="s">
        <v>18</v>
      </c>
      <c r="C38" s="8" t="s">
        <v>2</v>
      </c>
      <c r="D38" s="11">
        <v>94</v>
      </c>
      <c r="E38" s="12">
        <v>100</v>
      </c>
      <c r="F38" s="9" t="s">
        <v>36</v>
      </c>
      <c r="G38" s="1" t="s">
        <v>36</v>
      </c>
      <c r="H38" s="1" t="s">
        <v>36</v>
      </c>
      <c r="I38" s="1" t="s">
        <v>36</v>
      </c>
      <c r="J38" s="1" t="s">
        <v>36</v>
      </c>
      <c r="K38" s="1" t="s">
        <v>36</v>
      </c>
      <c r="L38" s="1" t="s">
        <v>36</v>
      </c>
      <c r="M38" s="1" t="s">
        <v>36</v>
      </c>
      <c r="N38" s="1" t="s">
        <v>36</v>
      </c>
      <c r="O38" s="1" t="s">
        <v>36</v>
      </c>
      <c r="P38" s="20">
        <v>100</v>
      </c>
      <c r="Q38" s="20">
        <v>100</v>
      </c>
      <c r="R38" s="20">
        <v>100</v>
      </c>
      <c r="S38" s="20">
        <v>100</v>
      </c>
      <c r="T38" s="20">
        <v>100</v>
      </c>
      <c r="U38" s="20">
        <v>100</v>
      </c>
      <c r="V38" s="20">
        <v>100</v>
      </c>
      <c r="W38" s="20">
        <v>100</v>
      </c>
      <c r="X38" s="20">
        <v>100</v>
      </c>
      <c r="Y38" s="20">
        <v>100</v>
      </c>
      <c r="Z38" s="20">
        <v>100</v>
      </c>
      <c r="AA38" s="20">
        <v>100</v>
      </c>
      <c r="AB38" s="20">
        <v>76</v>
      </c>
      <c r="AC38" s="20">
        <v>100</v>
      </c>
      <c r="AD38" s="20">
        <v>90</v>
      </c>
      <c r="AE38" s="20">
        <v>100</v>
      </c>
      <c r="AF38" s="20">
        <v>100</v>
      </c>
      <c r="AG38" s="20">
        <v>100</v>
      </c>
      <c r="AH38" s="20">
        <v>90.9</v>
      </c>
      <c r="AI38" s="20">
        <v>100</v>
      </c>
      <c r="AJ38" s="20">
        <v>92</v>
      </c>
      <c r="AK38" s="20">
        <v>100</v>
      </c>
      <c r="AL38" s="20">
        <v>91</v>
      </c>
      <c r="AM38" s="20">
        <v>100</v>
      </c>
      <c r="AN38" s="20">
        <v>100</v>
      </c>
      <c r="AO38" s="20">
        <v>100</v>
      </c>
      <c r="AP38" s="20">
        <v>83</v>
      </c>
      <c r="AQ38" s="20">
        <v>100</v>
      </c>
      <c r="AR38" s="20">
        <v>93</v>
      </c>
      <c r="AS38" s="20">
        <v>100</v>
      </c>
      <c r="AT38" s="20">
        <v>100</v>
      </c>
      <c r="AU38" s="20">
        <v>100</v>
      </c>
      <c r="AV38" s="20">
        <v>87</v>
      </c>
      <c r="AW38" s="20">
        <v>100</v>
      </c>
      <c r="AX38" s="1" t="s">
        <v>36</v>
      </c>
      <c r="AY38" s="1" t="s">
        <v>36</v>
      </c>
      <c r="AZ38" s="1" t="s">
        <v>36</v>
      </c>
      <c r="BA38" s="1" t="s">
        <v>36</v>
      </c>
      <c r="BB38" s="1" t="s">
        <v>36</v>
      </c>
      <c r="BC38" s="1" t="s">
        <v>36</v>
      </c>
      <c r="BD38" s="1" t="s">
        <v>36</v>
      </c>
      <c r="BE38" s="1" t="s">
        <v>36</v>
      </c>
      <c r="BF38" s="1" t="s">
        <v>36</v>
      </c>
      <c r="BG38" s="1" t="s">
        <v>36</v>
      </c>
      <c r="BH38" s="1" t="s">
        <v>36</v>
      </c>
      <c r="BI38" s="1" t="s">
        <v>36</v>
      </c>
      <c r="BJ38" s="1" t="s">
        <v>36</v>
      </c>
      <c r="BK38" s="1" t="s">
        <v>36</v>
      </c>
      <c r="BL38" s="1" t="s">
        <v>36</v>
      </c>
      <c r="BM38" s="1" t="s">
        <v>36</v>
      </c>
      <c r="BN38" s="1" t="s">
        <v>36</v>
      </c>
      <c r="BO38" s="1" t="s">
        <v>36</v>
      </c>
      <c r="BP38" s="1" t="s">
        <v>36</v>
      </c>
      <c r="BQ38" s="1" t="s">
        <v>36</v>
      </c>
      <c r="BR38" s="1" t="s">
        <v>36</v>
      </c>
      <c r="BS38" s="1" t="s">
        <v>36</v>
      </c>
      <c r="BT38" s="1" t="s">
        <v>36</v>
      </c>
      <c r="BU38" s="1" t="s">
        <v>36</v>
      </c>
      <c r="BV38" s="1" t="s">
        <v>36</v>
      </c>
      <c r="BW38" s="1" t="s">
        <v>36</v>
      </c>
      <c r="BX38" s="1" t="s">
        <v>36</v>
      </c>
      <c r="BY38" s="1" t="s">
        <v>36</v>
      </c>
      <c r="BZ38" s="1" t="s">
        <v>36</v>
      </c>
      <c r="CA38" s="1" t="s">
        <v>36</v>
      </c>
      <c r="CB38" s="1" t="s">
        <v>36</v>
      </c>
      <c r="CC38" s="1" t="s">
        <v>36</v>
      </c>
      <c r="CD38" s="1" t="s">
        <v>36</v>
      </c>
      <c r="CE38" s="1" t="s">
        <v>36</v>
      </c>
      <c r="CF38" s="28">
        <f>(P38+R38+T38+V38+X38+Z38+AB38+AD38+AF38+AH38+AJ38+AL38+AP38+AR38+AT38+AN38+AV38)/17</f>
        <v>94.288235294117655</v>
      </c>
      <c r="CG38" s="28">
        <f>(Q38+S38+U38+W38+Y38+AA38+AC38+AE38+AG38+AI38+AK38+AM38+AQ38+AS38+AU38+AO38+AW38)/17</f>
        <v>100</v>
      </c>
    </row>
    <row r="39" spans="1:85" ht="48" customHeight="1" x14ac:dyDescent="0.25">
      <c r="A39" s="44"/>
      <c r="B39" s="15" t="s">
        <v>25</v>
      </c>
      <c r="C39" s="8" t="s">
        <v>2</v>
      </c>
      <c r="D39" s="11">
        <v>100</v>
      </c>
      <c r="E39" s="12">
        <v>100</v>
      </c>
      <c r="F39" s="9" t="s">
        <v>36</v>
      </c>
      <c r="G39" s="1" t="s">
        <v>36</v>
      </c>
      <c r="H39" s="1" t="s">
        <v>36</v>
      </c>
      <c r="I39" s="1" t="s">
        <v>36</v>
      </c>
      <c r="J39" s="1" t="s">
        <v>36</v>
      </c>
      <c r="K39" s="1" t="s">
        <v>36</v>
      </c>
      <c r="L39" s="1" t="s">
        <v>36</v>
      </c>
      <c r="M39" s="1" t="s">
        <v>36</v>
      </c>
      <c r="N39" s="1" t="s">
        <v>36</v>
      </c>
      <c r="O39" s="1" t="s">
        <v>36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" t="s">
        <v>36</v>
      </c>
      <c r="AY39" s="1" t="s">
        <v>36</v>
      </c>
      <c r="AZ39" s="1" t="s">
        <v>36</v>
      </c>
      <c r="BA39" s="1" t="s">
        <v>36</v>
      </c>
      <c r="BB39" s="1" t="s">
        <v>36</v>
      </c>
      <c r="BC39" s="1" t="s">
        <v>36</v>
      </c>
      <c r="BD39" s="1" t="s">
        <v>36</v>
      </c>
      <c r="BE39" s="1" t="s">
        <v>36</v>
      </c>
      <c r="BF39" s="1" t="s">
        <v>36</v>
      </c>
      <c r="BG39" s="1" t="s">
        <v>36</v>
      </c>
      <c r="BH39" s="1" t="s">
        <v>36</v>
      </c>
      <c r="BI39" s="1" t="s">
        <v>36</v>
      </c>
      <c r="BJ39" s="1" t="s">
        <v>36</v>
      </c>
      <c r="BK39" s="1" t="s">
        <v>36</v>
      </c>
      <c r="BL39" s="1" t="s">
        <v>36</v>
      </c>
      <c r="BM39" s="1" t="s">
        <v>36</v>
      </c>
      <c r="BN39" s="1" t="s">
        <v>36</v>
      </c>
      <c r="BO39" s="1" t="s">
        <v>36</v>
      </c>
      <c r="BP39" s="1" t="s">
        <v>36</v>
      </c>
      <c r="BQ39" s="1" t="s">
        <v>36</v>
      </c>
      <c r="BR39" s="1" t="s">
        <v>36</v>
      </c>
      <c r="BS39" s="1" t="s">
        <v>36</v>
      </c>
      <c r="BT39" s="1" t="s">
        <v>36</v>
      </c>
      <c r="BU39" s="1" t="s">
        <v>36</v>
      </c>
      <c r="BV39" s="1" t="s">
        <v>36</v>
      </c>
      <c r="BW39" s="1" t="s">
        <v>36</v>
      </c>
      <c r="BX39" s="1" t="s">
        <v>36</v>
      </c>
      <c r="BY39" s="1" t="s">
        <v>36</v>
      </c>
      <c r="BZ39" s="1" t="s">
        <v>36</v>
      </c>
      <c r="CA39" s="1" t="s">
        <v>36</v>
      </c>
      <c r="CB39" s="1" t="s">
        <v>36</v>
      </c>
      <c r="CC39" s="1" t="s">
        <v>36</v>
      </c>
      <c r="CD39" s="1" t="s">
        <v>36</v>
      </c>
      <c r="CE39" s="1" t="s">
        <v>36</v>
      </c>
      <c r="CF39" s="28">
        <f t="shared" ref="CF39" si="8">P39+R39+T39+V39+X39+Z39+AB39+AD39+AF39+AH39+AJ39+AL39+AP39+AR39+AT39+AN39+AV39</f>
        <v>0</v>
      </c>
      <c r="CG39" s="28">
        <f t="shared" ref="CG39" si="9">Q39+S39+U39+W39+Y39+AA39+AC39+AE39+AG39+AI39+AK39+AM39+AQ39+AS39+AU39+AO39+AW39</f>
        <v>0</v>
      </c>
    </row>
    <row r="40" spans="1:85" ht="24" customHeight="1" x14ac:dyDescent="0.25">
      <c r="A40" s="18"/>
      <c r="B40" s="15" t="s">
        <v>37</v>
      </c>
      <c r="C40" s="8" t="s">
        <v>3</v>
      </c>
      <c r="D40" s="11">
        <f>212+19</f>
        <v>231</v>
      </c>
      <c r="E40" s="12">
        <f>242+20</f>
        <v>262</v>
      </c>
      <c r="F40" s="9" t="s">
        <v>36</v>
      </c>
      <c r="G40" s="1" t="s">
        <v>36</v>
      </c>
      <c r="H40" s="1" t="s">
        <v>36</v>
      </c>
      <c r="I40" s="1" t="s">
        <v>36</v>
      </c>
      <c r="J40" s="1" t="s">
        <v>36</v>
      </c>
      <c r="K40" s="1" t="s">
        <v>36</v>
      </c>
      <c r="L40" s="1" t="s">
        <v>36</v>
      </c>
      <c r="M40" s="1" t="s">
        <v>36</v>
      </c>
      <c r="N40" s="1" t="s">
        <v>36</v>
      </c>
      <c r="O40" s="1" t="s">
        <v>36</v>
      </c>
      <c r="P40" s="19">
        <v>6</v>
      </c>
      <c r="Q40" s="19">
        <v>4</v>
      </c>
      <c r="R40" s="19">
        <v>3</v>
      </c>
      <c r="S40" s="19">
        <v>6</v>
      </c>
      <c r="T40" s="19">
        <v>16</v>
      </c>
      <c r="U40" s="19">
        <v>19</v>
      </c>
      <c r="V40" s="19">
        <v>10</v>
      </c>
      <c r="W40" s="19">
        <v>15</v>
      </c>
      <c r="X40" s="19">
        <v>4</v>
      </c>
      <c r="Y40" s="19">
        <v>7</v>
      </c>
      <c r="Z40" s="19">
        <v>4</v>
      </c>
      <c r="AA40" s="19">
        <v>9</v>
      </c>
      <c r="AB40" s="19">
        <v>15</v>
      </c>
      <c r="AC40" s="19">
        <f>17+2</f>
        <v>19</v>
      </c>
      <c r="AD40" s="19">
        <v>4</v>
      </c>
      <c r="AE40" s="19">
        <v>5</v>
      </c>
      <c r="AF40" s="19">
        <f>7+3</f>
        <v>10</v>
      </c>
      <c r="AG40" s="19">
        <f>8+2</f>
        <v>10</v>
      </c>
      <c r="AH40" s="19">
        <f>9+4</f>
        <v>13</v>
      </c>
      <c r="AI40" s="19">
        <f>7+3</f>
        <v>10</v>
      </c>
      <c r="AJ40" s="19">
        <v>10</v>
      </c>
      <c r="AK40" s="19">
        <v>21</v>
      </c>
      <c r="AL40" s="19">
        <f>8+1</f>
        <v>9</v>
      </c>
      <c r="AM40" s="19">
        <v>9</v>
      </c>
      <c r="AN40" s="19">
        <f>7+1</f>
        <v>8</v>
      </c>
      <c r="AO40" s="19">
        <f>9+3</f>
        <v>12</v>
      </c>
      <c r="AP40" s="19">
        <f>6+1</f>
        <v>7</v>
      </c>
      <c r="AQ40" s="19">
        <f>6+2</f>
        <v>8</v>
      </c>
      <c r="AR40" s="19">
        <v>6</v>
      </c>
      <c r="AS40" s="19">
        <v>4</v>
      </c>
      <c r="AT40" s="19">
        <f>16+9</f>
        <v>25</v>
      </c>
      <c r="AU40" s="19">
        <f>18+8</f>
        <v>26</v>
      </c>
      <c r="AV40" s="19">
        <v>81</v>
      </c>
      <c r="AW40" s="19">
        <v>78</v>
      </c>
      <c r="AX40" s="1" t="s">
        <v>36</v>
      </c>
      <c r="AY40" s="1" t="s">
        <v>36</v>
      </c>
      <c r="AZ40" s="1" t="s">
        <v>36</v>
      </c>
      <c r="BA40" s="1" t="s">
        <v>36</v>
      </c>
      <c r="BB40" s="1" t="s">
        <v>36</v>
      </c>
      <c r="BC40" s="1" t="s">
        <v>36</v>
      </c>
      <c r="BD40" s="1" t="s">
        <v>36</v>
      </c>
      <c r="BE40" s="1" t="s">
        <v>36</v>
      </c>
      <c r="BF40" s="1" t="s">
        <v>36</v>
      </c>
      <c r="BG40" s="1" t="s">
        <v>36</v>
      </c>
      <c r="BH40" s="1" t="s">
        <v>36</v>
      </c>
      <c r="BI40" s="1" t="s">
        <v>36</v>
      </c>
      <c r="BJ40" s="1" t="s">
        <v>36</v>
      </c>
      <c r="BK40" s="1" t="s">
        <v>36</v>
      </c>
      <c r="BL40" s="1" t="s">
        <v>36</v>
      </c>
      <c r="BM40" s="1" t="s">
        <v>36</v>
      </c>
      <c r="BN40" s="1" t="s">
        <v>36</v>
      </c>
      <c r="BO40" s="1" t="s">
        <v>36</v>
      </c>
      <c r="BP40" s="1" t="s">
        <v>36</v>
      </c>
      <c r="BQ40" s="1" t="s">
        <v>36</v>
      </c>
      <c r="BR40" s="1" t="s">
        <v>36</v>
      </c>
      <c r="BS40" s="1" t="s">
        <v>36</v>
      </c>
      <c r="BT40" s="1" t="s">
        <v>36</v>
      </c>
      <c r="BU40" s="1" t="s">
        <v>36</v>
      </c>
      <c r="BV40" s="1" t="s">
        <v>36</v>
      </c>
      <c r="BW40" s="1" t="s">
        <v>36</v>
      </c>
      <c r="BX40" s="1" t="s">
        <v>36</v>
      </c>
      <c r="BY40" s="1" t="s">
        <v>36</v>
      </c>
      <c r="BZ40" s="1" t="s">
        <v>36</v>
      </c>
      <c r="CA40" s="1" t="s">
        <v>36</v>
      </c>
      <c r="CB40" s="1" t="s">
        <v>36</v>
      </c>
      <c r="CC40" s="1" t="s">
        <v>36</v>
      </c>
      <c r="CD40" s="1" t="s">
        <v>36</v>
      </c>
      <c r="CE40" s="1" t="s">
        <v>36</v>
      </c>
      <c r="CF40" s="28">
        <f>P40+R40+T40+V40+X40+Z40+AB40+AD40+AF40+AH40+AJ40+AL40+AP40+AR40+AT40+AN40+AV40</f>
        <v>231</v>
      </c>
      <c r="CG40" s="28">
        <f>Q40+S40+U40+W40+Y40+AA40+AC40+AE40+AG40+AI40+AK40+AM40+AQ40+AS40+AU40+AO40+AW40</f>
        <v>262</v>
      </c>
    </row>
    <row r="41" spans="1:85" ht="22.5" customHeight="1" x14ac:dyDescent="0.25">
      <c r="A41" s="45">
        <v>5</v>
      </c>
      <c r="B41" s="16" t="s">
        <v>35</v>
      </c>
      <c r="C41" s="8"/>
      <c r="D41" s="11"/>
      <c r="E41" s="12"/>
      <c r="F41" s="9" t="s">
        <v>36</v>
      </c>
      <c r="G41" s="1" t="s">
        <v>36</v>
      </c>
      <c r="H41" s="1" t="s">
        <v>36</v>
      </c>
      <c r="I41" s="1" t="s">
        <v>36</v>
      </c>
      <c r="J41" s="1" t="s">
        <v>36</v>
      </c>
      <c r="K41" s="1" t="s">
        <v>36</v>
      </c>
      <c r="L41" s="1" t="s">
        <v>36</v>
      </c>
      <c r="M41" s="1" t="s">
        <v>36</v>
      </c>
      <c r="N41" s="1" t="s">
        <v>36</v>
      </c>
      <c r="O41" s="1" t="s">
        <v>36</v>
      </c>
      <c r="P41" s="1" t="s">
        <v>36</v>
      </c>
      <c r="Q41" s="1" t="s">
        <v>36</v>
      </c>
      <c r="R41" s="1" t="s">
        <v>36</v>
      </c>
      <c r="S41" s="1" t="s">
        <v>36</v>
      </c>
      <c r="T41" s="1" t="s">
        <v>36</v>
      </c>
      <c r="U41" s="1" t="s">
        <v>36</v>
      </c>
      <c r="V41" s="1" t="s">
        <v>36</v>
      </c>
      <c r="W41" s="1" t="s">
        <v>36</v>
      </c>
      <c r="X41" s="1" t="s">
        <v>36</v>
      </c>
      <c r="Y41" s="1" t="s">
        <v>36</v>
      </c>
      <c r="Z41" s="1" t="s">
        <v>36</v>
      </c>
      <c r="AA41" s="1" t="s">
        <v>36</v>
      </c>
      <c r="AB41" s="1" t="s">
        <v>36</v>
      </c>
      <c r="AC41" s="1" t="s">
        <v>36</v>
      </c>
      <c r="AD41" s="1" t="s">
        <v>36</v>
      </c>
      <c r="AE41" s="1" t="s">
        <v>36</v>
      </c>
      <c r="AF41" s="1" t="s">
        <v>36</v>
      </c>
      <c r="AG41" s="1" t="s">
        <v>36</v>
      </c>
      <c r="AH41" s="1" t="s">
        <v>36</v>
      </c>
      <c r="AI41" s="1" t="s">
        <v>36</v>
      </c>
      <c r="AJ41" s="1" t="s">
        <v>36</v>
      </c>
      <c r="AK41" s="1" t="s">
        <v>36</v>
      </c>
      <c r="AL41" s="1" t="s">
        <v>36</v>
      </c>
      <c r="AM41" s="1" t="s">
        <v>36</v>
      </c>
      <c r="AN41" s="1" t="s">
        <v>36</v>
      </c>
      <c r="AO41" s="1" t="s">
        <v>36</v>
      </c>
      <c r="AP41" s="1" t="s">
        <v>36</v>
      </c>
      <c r="AQ41" s="1" t="s">
        <v>36</v>
      </c>
      <c r="AR41" s="1" t="s">
        <v>36</v>
      </c>
      <c r="AS41" s="1" t="s">
        <v>36</v>
      </c>
      <c r="AT41" s="1" t="s">
        <v>36</v>
      </c>
      <c r="AU41" s="1" t="s">
        <v>36</v>
      </c>
      <c r="AV41" s="1" t="s">
        <v>36</v>
      </c>
      <c r="AW41" s="1" t="s">
        <v>36</v>
      </c>
      <c r="AX41" s="1" t="s">
        <v>36</v>
      </c>
      <c r="AY41" s="1" t="s">
        <v>36</v>
      </c>
      <c r="AZ41" s="1" t="s">
        <v>36</v>
      </c>
      <c r="BA41" s="1" t="s">
        <v>36</v>
      </c>
      <c r="BB41" s="1" t="s">
        <v>36</v>
      </c>
      <c r="BC41" s="1" t="s">
        <v>36</v>
      </c>
      <c r="BD41" s="1" t="s">
        <v>36</v>
      </c>
      <c r="BE41" s="1" t="s">
        <v>36</v>
      </c>
      <c r="BF41" s="1" t="s">
        <v>36</v>
      </c>
      <c r="BG41" s="1" t="s">
        <v>36</v>
      </c>
      <c r="BH41" s="1" t="s">
        <v>36</v>
      </c>
      <c r="BI41" s="1" t="s">
        <v>36</v>
      </c>
      <c r="BJ41" s="1" t="s">
        <v>36</v>
      </c>
      <c r="BK41" s="1" t="s">
        <v>36</v>
      </c>
      <c r="BL41" s="1" t="s">
        <v>36</v>
      </c>
      <c r="BM41" s="1" t="s">
        <v>36</v>
      </c>
      <c r="BN41" s="1" t="s">
        <v>36</v>
      </c>
      <c r="BO41" s="1" t="s">
        <v>36</v>
      </c>
      <c r="BP41" s="1" t="s">
        <v>36</v>
      </c>
      <c r="BQ41" s="1" t="s">
        <v>36</v>
      </c>
      <c r="BR41" s="1" t="s">
        <v>36</v>
      </c>
      <c r="BS41" s="1" t="s">
        <v>36</v>
      </c>
      <c r="BT41" s="1" t="s">
        <v>36</v>
      </c>
      <c r="BU41" s="1" t="s">
        <v>36</v>
      </c>
      <c r="BV41" s="1" t="s">
        <v>36</v>
      </c>
      <c r="BW41" s="1" t="s">
        <v>36</v>
      </c>
      <c r="BX41" s="1" t="s">
        <v>36</v>
      </c>
      <c r="BY41" s="1" t="s">
        <v>36</v>
      </c>
      <c r="BZ41" s="1" t="s">
        <v>36</v>
      </c>
      <c r="CA41" s="1" t="s">
        <v>36</v>
      </c>
      <c r="CB41" s="1" t="s">
        <v>36</v>
      </c>
      <c r="CC41" s="1" t="s">
        <v>36</v>
      </c>
      <c r="CD41" s="1" t="s">
        <v>36</v>
      </c>
      <c r="CE41" s="1" t="s">
        <v>36</v>
      </c>
    </row>
    <row r="42" spans="1:85" ht="24.75" customHeight="1" x14ac:dyDescent="0.25">
      <c r="A42" s="46"/>
      <c r="B42" s="5" t="s">
        <v>8</v>
      </c>
      <c r="C42" s="8" t="s">
        <v>2</v>
      </c>
      <c r="D42" s="11">
        <v>92.5</v>
      </c>
      <c r="E42" s="12">
        <v>93</v>
      </c>
      <c r="F42" s="9" t="s">
        <v>36</v>
      </c>
      <c r="G42" s="1" t="s">
        <v>36</v>
      </c>
      <c r="H42" s="1" t="s">
        <v>36</v>
      </c>
      <c r="I42" s="1" t="s">
        <v>36</v>
      </c>
      <c r="J42" s="1" t="s">
        <v>36</v>
      </c>
      <c r="K42" s="1" t="s">
        <v>36</v>
      </c>
      <c r="L42" s="1" t="s">
        <v>36</v>
      </c>
      <c r="M42" s="1" t="s">
        <v>36</v>
      </c>
      <c r="N42" s="1" t="s">
        <v>36</v>
      </c>
      <c r="O42" s="1" t="s">
        <v>36</v>
      </c>
      <c r="P42" s="1" t="s">
        <v>36</v>
      </c>
      <c r="Q42" s="1" t="s">
        <v>36</v>
      </c>
      <c r="R42" s="1" t="s">
        <v>36</v>
      </c>
      <c r="S42" s="1" t="s">
        <v>36</v>
      </c>
      <c r="T42" s="1" t="s">
        <v>36</v>
      </c>
      <c r="U42" s="1" t="s">
        <v>36</v>
      </c>
      <c r="V42" s="1" t="s">
        <v>36</v>
      </c>
      <c r="W42" s="1" t="s">
        <v>36</v>
      </c>
      <c r="X42" s="1" t="s">
        <v>36</v>
      </c>
      <c r="Y42" s="1" t="s">
        <v>36</v>
      </c>
      <c r="Z42" s="1" t="s">
        <v>36</v>
      </c>
      <c r="AA42" s="1" t="s">
        <v>36</v>
      </c>
      <c r="AB42" s="1" t="s">
        <v>36</v>
      </c>
      <c r="AC42" s="1" t="s">
        <v>36</v>
      </c>
      <c r="AD42" s="1" t="s">
        <v>36</v>
      </c>
      <c r="AE42" s="1" t="s">
        <v>36</v>
      </c>
      <c r="AF42" s="1" t="s">
        <v>36</v>
      </c>
      <c r="AG42" s="1" t="s">
        <v>36</v>
      </c>
      <c r="AH42" s="1" t="s">
        <v>36</v>
      </c>
      <c r="AI42" s="1" t="s">
        <v>36</v>
      </c>
      <c r="AJ42" s="1" t="s">
        <v>36</v>
      </c>
      <c r="AK42" s="1" t="s">
        <v>36</v>
      </c>
      <c r="AL42" s="1" t="s">
        <v>36</v>
      </c>
      <c r="AM42" s="1" t="s">
        <v>36</v>
      </c>
      <c r="AN42" s="1" t="s">
        <v>36</v>
      </c>
      <c r="AO42" s="1" t="s">
        <v>36</v>
      </c>
      <c r="AP42" s="1" t="s">
        <v>36</v>
      </c>
      <c r="AQ42" s="1" t="s">
        <v>36</v>
      </c>
      <c r="AR42" s="19"/>
      <c r="AS42" s="19"/>
      <c r="AT42" s="1" t="s">
        <v>36</v>
      </c>
      <c r="AU42" s="1" t="s">
        <v>36</v>
      </c>
      <c r="AV42" s="1" t="s">
        <v>36</v>
      </c>
      <c r="AW42" s="1" t="s">
        <v>36</v>
      </c>
      <c r="AX42" s="1" t="s">
        <v>36</v>
      </c>
      <c r="AY42" s="1" t="s">
        <v>36</v>
      </c>
      <c r="AZ42" s="1" t="s">
        <v>36</v>
      </c>
      <c r="BA42" s="1" t="s">
        <v>36</v>
      </c>
      <c r="BB42" s="1" t="s">
        <v>36</v>
      </c>
      <c r="BC42" s="1" t="s">
        <v>36</v>
      </c>
      <c r="BD42" s="1" t="s">
        <v>36</v>
      </c>
      <c r="BE42" s="1" t="s">
        <v>36</v>
      </c>
      <c r="BF42" s="1" t="s">
        <v>36</v>
      </c>
      <c r="BG42" s="1" t="s">
        <v>36</v>
      </c>
      <c r="BH42" s="1" t="s">
        <v>36</v>
      </c>
      <c r="BI42" s="1" t="s">
        <v>36</v>
      </c>
      <c r="BJ42" s="1" t="s">
        <v>36</v>
      </c>
      <c r="BK42" s="1" t="s">
        <v>36</v>
      </c>
      <c r="BL42" s="1" t="s">
        <v>36</v>
      </c>
      <c r="BM42" s="1" t="s">
        <v>36</v>
      </c>
      <c r="BN42" s="1" t="s">
        <v>36</v>
      </c>
      <c r="BO42" s="1" t="s">
        <v>36</v>
      </c>
      <c r="BP42" s="1" t="s">
        <v>36</v>
      </c>
      <c r="BQ42" s="1" t="s">
        <v>36</v>
      </c>
      <c r="BR42" s="1" t="s">
        <v>36</v>
      </c>
      <c r="BS42" s="1" t="s">
        <v>36</v>
      </c>
      <c r="BT42" s="1" t="s">
        <v>36</v>
      </c>
      <c r="BU42" s="1" t="s">
        <v>36</v>
      </c>
      <c r="BV42" s="1" t="s">
        <v>36</v>
      </c>
      <c r="BW42" s="1" t="s">
        <v>36</v>
      </c>
      <c r="BX42" s="1" t="s">
        <v>36</v>
      </c>
      <c r="BY42" s="1" t="s">
        <v>36</v>
      </c>
      <c r="BZ42" s="1" t="s">
        <v>36</v>
      </c>
      <c r="CA42" s="1" t="s">
        <v>36</v>
      </c>
      <c r="CB42" s="1" t="s">
        <v>36</v>
      </c>
      <c r="CC42" s="1" t="s">
        <v>36</v>
      </c>
      <c r="CD42" s="19">
        <v>85</v>
      </c>
      <c r="CE42" s="19">
        <v>87</v>
      </c>
    </row>
    <row r="43" spans="1:85" ht="48" customHeight="1" x14ac:dyDescent="0.25">
      <c r="A43" s="46"/>
      <c r="B43" s="5" t="s">
        <v>6</v>
      </c>
      <c r="C43" s="8" t="s">
        <v>2</v>
      </c>
      <c r="D43" s="11">
        <v>50</v>
      </c>
      <c r="E43" s="12">
        <v>50</v>
      </c>
      <c r="F43" s="9" t="s">
        <v>36</v>
      </c>
      <c r="G43" s="1" t="s">
        <v>36</v>
      </c>
      <c r="H43" s="1" t="s">
        <v>36</v>
      </c>
      <c r="I43" s="1" t="s">
        <v>36</v>
      </c>
      <c r="J43" s="1" t="s">
        <v>36</v>
      </c>
      <c r="K43" s="1" t="s">
        <v>36</v>
      </c>
      <c r="L43" s="1" t="s">
        <v>36</v>
      </c>
      <c r="M43" s="1" t="s">
        <v>36</v>
      </c>
      <c r="N43" s="1" t="s">
        <v>36</v>
      </c>
      <c r="O43" s="1" t="s">
        <v>36</v>
      </c>
      <c r="P43" s="1" t="s">
        <v>36</v>
      </c>
      <c r="Q43" s="1" t="s">
        <v>36</v>
      </c>
      <c r="R43" s="1" t="s">
        <v>36</v>
      </c>
      <c r="S43" s="1" t="s">
        <v>36</v>
      </c>
      <c r="T43" s="1" t="s">
        <v>36</v>
      </c>
      <c r="U43" s="1" t="s">
        <v>36</v>
      </c>
      <c r="V43" s="1" t="s">
        <v>36</v>
      </c>
      <c r="W43" s="1" t="s">
        <v>36</v>
      </c>
      <c r="X43" s="1" t="s">
        <v>36</v>
      </c>
      <c r="Y43" s="1" t="s">
        <v>36</v>
      </c>
      <c r="Z43" s="1" t="s">
        <v>36</v>
      </c>
      <c r="AA43" s="1" t="s">
        <v>36</v>
      </c>
      <c r="AB43" s="1" t="s">
        <v>36</v>
      </c>
      <c r="AC43" s="1" t="s">
        <v>36</v>
      </c>
      <c r="AD43" s="1" t="s">
        <v>36</v>
      </c>
      <c r="AE43" s="1" t="s">
        <v>36</v>
      </c>
      <c r="AF43" s="1" t="s">
        <v>36</v>
      </c>
      <c r="AG43" s="1" t="s">
        <v>36</v>
      </c>
      <c r="AH43" s="1" t="s">
        <v>36</v>
      </c>
      <c r="AI43" s="1" t="s">
        <v>36</v>
      </c>
      <c r="AJ43" s="1" t="s">
        <v>36</v>
      </c>
      <c r="AK43" s="1" t="s">
        <v>36</v>
      </c>
      <c r="AL43" s="1" t="s">
        <v>36</v>
      </c>
      <c r="AM43" s="1" t="s">
        <v>36</v>
      </c>
      <c r="AN43" s="1" t="s">
        <v>36</v>
      </c>
      <c r="AO43" s="1" t="s">
        <v>36</v>
      </c>
      <c r="AP43" s="1" t="s">
        <v>36</v>
      </c>
      <c r="AQ43" s="1" t="s">
        <v>36</v>
      </c>
      <c r="AR43" s="19"/>
      <c r="AS43" s="19"/>
      <c r="AT43" s="1" t="s">
        <v>36</v>
      </c>
      <c r="AU43" s="1" t="s">
        <v>36</v>
      </c>
      <c r="AV43" s="1" t="s">
        <v>36</v>
      </c>
      <c r="AW43" s="1" t="s">
        <v>36</v>
      </c>
      <c r="AX43" s="1" t="s">
        <v>36</v>
      </c>
      <c r="AY43" s="1" t="s">
        <v>36</v>
      </c>
      <c r="AZ43" s="1" t="s">
        <v>36</v>
      </c>
      <c r="BA43" s="1" t="s">
        <v>36</v>
      </c>
      <c r="BB43" s="1" t="s">
        <v>36</v>
      </c>
      <c r="BC43" s="1" t="s">
        <v>36</v>
      </c>
      <c r="BD43" s="1" t="s">
        <v>36</v>
      </c>
      <c r="BE43" s="1" t="s">
        <v>36</v>
      </c>
      <c r="BF43" s="1" t="s">
        <v>36</v>
      </c>
      <c r="BG43" s="1" t="s">
        <v>36</v>
      </c>
      <c r="BH43" s="1" t="s">
        <v>36</v>
      </c>
      <c r="BI43" s="1" t="s">
        <v>36</v>
      </c>
      <c r="BJ43" s="1" t="s">
        <v>36</v>
      </c>
      <c r="BK43" s="1" t="s">
        <v>36</v>
      </c>
      <c r="BL43" s="1" t="s">
        <v>36</v>
      </c>
      <c r="BM43" s="1" t="s">
        <v>36</v>
      </c>
      <c r="BN43" s="1" t="s">
        <v>36</v>
      </c>
      <c r="BO43" s="1" t="s">
        <v>36</v>
      </c>
      <c r="BP43" s="1" t="s">
        <v>36</v>
      </c>
      <c r="BQ43" s="1" t="s">
        <v>36</v>
      </c>
      <c r="BR43" s="1" t="s">
        <v>36</v>
      </c>
      <c r="BS43" s="1" t="s">
        <v>36</v>
      </c>
      <c r="BT43" s="1" t="s">
        <v>36</v>
      </c>
      <c r="BU43" s="1" t="s">
        <v>36</v>
      </c>
      <c r="BV43" s="1" t="s">
        <v>36</v>
      </c>
      <c r="BW43" s="1" t="s">
        <v>36</v>
      </c>
      <c r="BX43" s="1" t="s">
        <v>36</v>
      </c>
      <c r="BY43" s="1" t="s">
        <v>36</v>
      </c>
      <c r="BZ43" s="1" t="s">
        <v>36</v>
      </c>
      <c r="CA43" s="1" t="s">
        <v>36</v>
      </c>
      <c r="CB43" s="1" t="s">
        <v>36</v>
      </c>
      <c r="CC43" s="1" t="s">
        <v>36</v>
      </c>
      <c r="CD43" s="19">
        <v>50</v>
      </c>
      <c r="CE43" s="19">
        <v>61</v>
      </c>
    </row>
    <row r="44" spans="1:85" ht="30" x14ac:dyDescent="0.25">
      <c r="A44" s="46"/>
      <c r="B44" s="5" t="s">
        <v>7</v>
      </c>
      <c r="C44" s="8" t="s">
        <v>2</v>
      </c>
      <c r="D44" s="11">
        <v>0</v>
      </c>
      <c r="E44" s="12">
        <v>0</v>
      </c>
      <c r="F44" s="9" t="s">
        <v>36</v>
      </c>
      <c r="G44" s="1" t="s">
        <v>36</v>
      </c>
      <c r="H44" s="1" t="s">
        <v>36</v>
      </c>
      <c r="I44" s="1" t="s">
        <v>36</v>
      </c>
      <c r="J44" s="1" t="s">
        <v>36</v>
      </c>
      <c r="K44" s="1" t="s">
        <v>36</v>
      </c>
      <c r="L44" s="1" t="s">
        <v>36</v>
      </c>
      <c r="M44" s="1" t="s">
        <v>36</v>
      </c>
      <c r="N44" s="1" t="s">
        <v>36</v>
      </c>
      <c r="O44" s="1" t="s">
        <v>36</v>
      </c>
      <c r="P44" s="1" t="s">
        <v>36</v>
      </c>
      <c r="Q44" s="1" t="s">
        <v>36</v>
      </c>
      <c r="R44" s="1" t="s">
        <v>36</v>
      </c>
      <c r="S44" s="1" t="s">
        <v>36</v>
      </c>
      <c r="T44" s="1" t="s">
        <v>36</v>
      </c>
      <c r="U44" s="1" t="s">
        <v>36</v>
      </c>
      <c r="V44" s="1" t="s">
        <v>36</v>
      </c>
      <c r="W44" s="1" t="s">
        <v>36</v>
      </c>
      <c r="X44" s="1" t="s">
        <v>36</v>
      </c>
      <c r="Y44" s="1" t="s">
        <v>36</v>
      </c>
      <c r="Z44" s="1" t="s">
        <v>36</v>
      </c>
      <c r="AA44" s="1" t="s">
        <v>36</v>
      </c>
      <c r="AB44" s="1" t="s">
        <v>36</v>
      </c>
      <c r="AC44" s="1" t="s">
        <v>36</v>
      </c>
      <c r="AD44" s="1" t="s">
        <v>36</v>
      </c>
      <c r="AE44" s="1" t="s">
        <v>36</v>
      </c>
      <c r="AF44" s="1" t="s">
        <v>36</v>
      </c>
      <c r="AG44" s="1" t="s">
        <v>36</v>
      </c>
      <c r="AH44" s="1" t="s">
        <v>36</v>
      </c>
      <c r="AI44" s="1" t="s">
        <v>36</v>
      </c>
      <c r="AJ44" s="1" t="s">
        <v>36</v>
      </c>
      <c r="AK44" s="1" t="s">
        <v>36</v>
      </c>
      <c r="AL44" s="1" t="s">
        <v>36</v>
      </c>
      <c r="AM44" s="1" t="s">
        <v>36</v>
      </c>
      <c r="AN44" s="1" t="s">
        <v>36</v>
      </c>
      <c r="AO44" s="1" t="s">
        <v>36</v>
      </c>
      <c r="AP44" s="1" t="s">
        <v>36</v>
      </c>
      <c r="AQ44" s="1" t="s">
        <v>36</v>
      </c>
      <c r="AR44" s="19"/>
      <c r="AS44" s="19"/>
      <c r="AT44" s="1" t="s">
        <v>36</v>
      </c>
      <c r="AU44" s="1" t="s">
        <v>36</v>
      </c>
      <c r="AV44" s="1" t="s">
        <v>36</v>
      </c>
      <c r="AW44" s="1" t="s">
        <v>36</v>
      </c>
      <c r="AX44" s="1" t="s">
        <v>36</v>
      </c>
      <c r="AY44" s="1" t="s">
        <v>36</v>
      </c>
      <c r="AZ44" s="1" t="s">
        <v>36</v>
      </c>
      <c r="BA44" s="1" t="s">
        <v>36</v>
      </c>
      <c r="BB44" s="1" t="s">
        <v>36</v>
      </c>
      <c r="BC44" s="1" t="s">
        <v>36</v>
      </c>
      <c r="BD44" s="1" t="s">
        <v>36</v>
      </c>
      <c r="BE44" s="1" t="s">
        <v>36</v>
      </c>
      <c r="BF44" s="1" t="s">
        <v>36</v>
      </c>
      <c r="BG44" s="1" t="s">
        <v>36</v>
      </c>
      <c r="BH44" s="1" t="s">
        <v>36</v>
      </c>
      <c r="BI44" s="1" t="s">
        <v>36</v>
      </c>
      <c r="BJ44" s="1" t="s">
        <v>36</v>
      </c>
      <c r="BK44" s="1" t="s">
        <v>36</v>
      </c>
      <c r="BL44" s="1" t="s">
        <v>36</v>
      </c>
      <c r="BM44" s="1" t="s">
        <v>36</v>
      </c>
      <c r="BN44" s="1" t="s">
        <v>36</v>
      </c>
      <c r="BO44" s="1" t="s">
        <v>36</v>
      </c>
      <c r="BP44" s="1" t="s">
        <v>36</v>
      </c>
      <c r="BQ44" s="1" t="s">
        <v>36</v>
      </c>
      <c r="BR44" s="1" t="s">
        <v>36</v>
      </c>
      <c r="BS44" s="1" t="s">
        <v>36</v>
      </c>
      <c r="BT44" s="1" t="s">
        <v>36</v>
      </c>
      <c r="BU44" s="1" t="s">
        <v>36</v>
      </c>
      <c r="BV44" s="1" t="s">
        <v>36</v>
      </c>
      <c r="BW44" s="1" t="s">
        <v>36</v>
      </c>
      <c r="BX44" s="1" t="s">
        <v>36</v>
      </c>
      <c r="BY44" s="1" t="s">
        <v>36</v>
      </c>
      <c r="BZ44" s="1" t="s">
        <v>36</v>
      </c>
      <c r="CA44" s="1" t="s">
        <v>36</v>
      </c>
      <c r="CB44" s="1" t="s">
        <v>36</v>
      </c>
      <c r="CC44" s="1" t="s">
        <v>36</v>
      </c>
      <c r="CD44" s="19">
        <v>0</v>
      </c>
      <c r="CE44" s="19">
        <v>0</v>
      </c>
    </row>
    <row r="45" spans="1:85" ht="28.5" customHeight="1" thickBot="1" x14ac:dyDescent="0.3">
      <c r="A45" s="46"/>
      <c r="B45" s="15" t="s">
        <v>37</v>
      </c>
      <c r="C45" s="8" t="s">
        <v>3</v>
      </c>
      <c r="D45" s="29">
        <v>2555</v>
      </c>
      <c r="E45" s="30">
        <f>2550+150</f>
        <v>2700</v>
      </c>
      <c r="F45" s="9" t="s">
        <v>36</v>
      </c>
      <c r="G45" s="1" t="s">
        <v>36</v>
      </c>
      <c r="H45" s="1" t="s">
        <v>36</v>
      </c>
      <c r="I45" s="1" t="s">
        <v>36</v>
      </c>
      <c r="J45" s="1" t="s">
        <v>36</v>
      </c>
      <c r="K45" s="1" t="s">
        <v>36</v>
      </c>
      <c r="L45" s="1" t="s">
        <v>36</v>
      </c>
      <c r="M45" s="1" t="s">
        <v>36</v>
      </c>
      <c r="N45" s="1" t="s">
        <v>36</v>
      </c>
      <c r="O45" s="1" t="s">
        <v>36</v>
      </c>
      <c r="P45" s="1" t="s">
        <v>36</v>
      </c>
      <c r="Q45" s="1" t="s">
        <v>36</v>
      </c>
      <c r="R45" s="1" t="s">
        <v>36</v>
      </c>
      <c r="S45" s="1" t="s">
        <v>36</v>
      </c>
      <c r="T45" s="1" t="s">
        <v>36</v>
      </c>
      <c r="U45" s="1" t="s">
        <v>36</v>
      </c>
      <c r="V45" s="1" t="s">
        <v>36</v>
      </c>
      <c r="W45" s="1" t="s">
        <v>36</v>
      </c>
      <c r="X45" s="1" t="s">
        <v>36</v>
      </c>
      <c r="Y45" s="1" t="s">
        <v>36</v>
      </c>
      <c r="Z45" s="1" t="s">
        <v>36</v>
      </c>
      <c r="AA45" s="1" t="s">
        <v>36</v>
      </c>
      <c r="AB45" s="1" t="s">
        <v>36</v>
      </c>
      <c r="AC45" s="1" t="s">
        <v>36</v>
      </c>
      <c r="AD45" s="1" t="s">
        <v>36</v>
      </c>
      <c r="AE45" s="1" t="s">
        <v>36</v>
      </c>
      <c r="AF45" s="1" t="s">
        <v>36</v>
      </c>
      <c r="AG45" s="1" t="s">
        <v>36</v>
      </c>
      <c r="AH45" s="1" t="s">
        <v>36</v>
      </c>
      <c r="AI45" s="1" t="s">
        <v>36</v>
      </c>
      <c r="AJ45" s="1" t="s">
        <v>36</v>
      </c>
      <c r="AK45" s="1" t="s">
        <v>36</v>
      </c>
      <c r="AL45" s="1" t="s">
        <v>36</v>
      </c>
      <c r="AM45" s="1" t="s">
        <v>36</v>
      </c>
      <c r="AN45" s="1" t="s">
        <v>36</v>
      </c>
      <c r="AO45" s="1" t="s">
        <v>36</v>
      </c>
      <c r="AP45" s="1" t="s">
        <v>36</v>
      </c>
      <c r="AQ45" s="1" t="s">
        <v>36</v>
      </c>
      <c r="AR45" s="19">
        <v>29</v>
      </c>
      <c r="AS45" s="19">
        <v>150</v>
      </c>
      <c r="AT45" s="1" t="s">
        <v>36</v>
      </c>
      <c r="AU45" s="1" t="s">
        <v>36</v>
      </c>
      <c r="AV45" s="1" t="s">
        <v>36</v>
      </c>
      <c r="AW45" s="1" t="s">
        <v>36</v>
      </c>
      <c r="AX45" s="1" t="s">
        <v>36</v>
      </c>
      <c r="AY45" s="1" t="s">
        <v>36</v>
      </c>
      <c r="AZ45" s="1" t="s">
        <v>36</v>
      </c>
      <c r="BA45" s="1" t="s">
        <v>36</v>
      </c>
      <c r="BB45" s="1" t="s">
        <v>36</v>
      </c>
      <c r="BC45" s="1" t="s">
        <v>36</v>
      </c>
      <c r="BD45" s="1" t="s">
        <v>36</v>
      </c>
      <c r="BE45" s="1" t="s">
        <v>36</v>
      </c>
      <c r="BF45" s="1" t="s">
        <v>36</v>
      </c>
      <c r="BG45" s="1" t="s">
        <v>36</v>
      </c>
      <c r="BH45" s="1" t="s">
        <v>36</v>
      </c>
      <c r="BI45" s="1" t="s">
        <v>36</v>
      </c>
      <c r="BJ45" s="1" t="s">
        <v>36</v>
      </c>
      <c r="BK45" s="1" t="s">
        <v>36</v>
      </c>
      <c r="BL45" s="1" t="s">
        <v>36</v>
      </c>
      <c r="BM45" s="1" t="s">
        <v>36</v>
      </c>
      <c r="BN45" s="1" t="s">
        <v>36</v>
      </c>
      <c r="BO45" s="1" t="s">
        <v>36</v>
      </c>
      <c r="BP45" s="1" t="s">
        <v>36</v>
      </c>
      <c r="BQ45" s="1" t="s">
        <v>36</v>
      </c>
      <c r="BR45" s="1" t="s">
        <v>36</v>
      </c>
      <c r="BS45" s="1" t="s">
        <v>36</v>
      </c>
      <c r="BT45" s="1" t="s">
        <v>36</v>
      </c>
      <c r="BU45" s="1" t="s">
        <v>36</v>
      </c>
      <c r="BV45" s="1" t="s">
        <v>36</v>
      </c>
      <c r="BW45" s="1" t="s">
        <v>36</v>
      </c>
      <c r="BX45" s="1" t="s">
        <v>36</v>
      </c>
      <c r="BY45" s="1" t="s">
        <v>36</v>
      </c>
      <c r="BZ45" s="1" t="s">
        <v>36</v>
      </c>
      <c r="CA45" s="1" t="s">
        <v>36</v>
      </c>
      <c r="CB45" s="1" t="s">
        <v>36</v>
      </c>
      <c r="CC45" s="1" t="s">
        <v>36</v>
      </c>
      <c r="CD45" s="19">
        <v>2555</v>
      </c>
      <c r="CE45" s="19">
        <v>1601</v>
      </c>
    </row>
  </sheetData>
  <mergeCells count="48">
    <mergeCell ref="A11:A19"/>
    <mergeCell ref="A21:A29"/>
    <mergeCell ref="A31:A39"/>
    <mergeCell ref="A41:A45"/>
    <mergeCell ref="AL3:AM3"/>
    <mergeCell ref="P3:Q3"/>
    <mergeCell ref="R3:S3"/>
    <mergeCell ref="T3:U3"/>
    <mergeCell ref="F3:G3"/>
    <mergeCell ref="H3:I3"/>
    <mergeCell ref="J3:K3"/>
    <mergeCell ref="L3:M3"/>
    <mergeCell ref="AN3:AO3"/>
    <mergeCell ref="AP3:AQ3"/>
    <mergeCell ref="A5:A10"/>
    <mergeCell ref="A3:A4"/>
    <mergeCell ref="B3:B4"/>
    <mergeCell ref="C3:C4"/>
    <mergeCell ref="AF3:AG3"/>
    <mergeCell ref="AH3:AI3"/>
    <mergeCell ref="AJ3:AK3"/>
    <mergeCell ref="V3:W3"/>
    <mergeCell ref="X3:Y3"/>
    <mergeCell ref="Z3:AA3"/>
    <mergeCell ref="AB3:AC3"/>
    <mergeCell ref="AD3:AE3"/>
    <mergeCell ref="D3:E3"/>
    <mergeCell ref="N3:O3"/>
    <mergeCell ref="AR3:AS3"/>
    <mergeCell ref="AT3:AU3"/>
    <mergeCell ref="AV3:AW3"/>
    <mergeCell ref="AX3:AY3"/>
    <mergeCell ref="AZ3:BA3"/>
    <mergeCell ref="CD3:CE3"/>
    <mergeCell ref="BX3:BY3"/>
    <mergeCell ref="BZ3:CA3"/>
    <mergeCell ref="CB3:CC3"/>
    <mergeCell ref="BP3:BQ3"/>
    <mergeCell ref="BR3:BS3"/>
    <mergeCell ref="BT3:BU3"/>
    <mergeCell ref="BV3:BW3"/>
    <mergeCell ref="BH3:BI3"/>
    <mergeCell ref="BJ3:BK3"/>
    <mergeCell ref="BL3:BM3"/>
    <mergeCell ref="BN3:BO3"/>
    <mergeCell ref="BB3:BC3"/>
    <mergeCell ref="BD3:BE3"/>
    <mergeCell ref="BF3:BG3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colBreaks count="7" manualBreakCount="7">
    <brk id="15" max="1048575" man="1"/>
    <brk id="25" min="2" max="44" man="1"/>
    <brk id="37" min="2" max="44" man="1"/>
    <brk id="47" min="2" max="44" man="1"/>
    <brk id="57" min="2" max="44" man="1"/>
    <brk id="67" min="2" max="44" man="1"/>
    <brk id="77" min="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Company>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Еришева А.М.</dc:creator>
  <cp:lastModifiedBy>User</cp:lastModifiedBy>
  <cp:lastPrinted>2016-04-29T02:38:50Z</cp:lastPrinted>
  <dcterms:created xsi:type="dcterms:W3CDTF">2014-01-28T05:25:34Z</dcterms:created>
  <dcterms:modified xsi:type="dcterms:W3CDTF">2016-04-29T04:17:13Z</dcterms:modified>
</cp:coreProperties>
</file>